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57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<sst xmlns="http://schemas.openxmlformats.org/spreadsheetml/2006/main" count="293" uniqueCount="217">
  <si>
    <t>AB</t>
  </si>
  <si>
    <t>H</t>
  </si>
  <si>
    <t>D</t>
  </si>
  <si>
    <t>T</t>
  </si>
  <si>
    <t>HR</t>
  </si>
  <si>
    <t>W</t>
  </si>
  <si>
    <t>K</t>
  </si>
  <si>
    <t>HB</t>
  </si>
  <si>
    <t>SH</t>
  </si>
  <si>
    <t>SF</t>
  </si>
  <si>
    <t>SB</t>
  </si>
  <si>
    <t>CS</t>
  </si>
  <si>
    <t>IP</t>
  </si>
  <si>
    <t>R</t>
  </si>
  <si>
    <t>L</t>
  </si>
  <si>
    <t>ER</t>
  </si>
  <si>
    <t>WP</t>
  </si>
  <si>
    <t>BK</t>
  </si>
  <si>
    <t>PO</t>
  </si>
  <si>
    <t>A</t>
  </si>
  <si>
    <t>E</t>
  </si>
  <si>
    <t>DP</t>
  </si>
  <si>
    <t>RPF</t>
  </si>
  <si>
    <t>HRPF</t>
  </si>
  <si>
    <t>P-S</t>
  </si>
  <si>
    <t>MR</t>
  </si>
  <si>
    <t>W(H)</t>
  </si>
  <si>
    <t>L(R)</t>
  </si>
  <si>
    <t>MRA</t>
  </si>
  <si>
    <t>OW</t>
  </si>
  <si>
    <t>DW</t>
  </si>
  <si>
    <t>POS</t>
  </si>
  <si>
    <t>INN</t>
  </si>
  <si>
    <t>PB</t>
  </si>
  <si>
    <t>C</t>
  </si>
  <si>
    <t>1B</t>
  </si>
  <si>
    <t>2B</t>
  </si>
  <si>
    <t>3B</t>
  </si>
  <si>
    <t>SS</t>
  </si>
  <si>
    <t>OF</t>
  </si>
  <si>
    <t>NAME</t>
  </si>
  <si>
    <t>RC</t>
  </si>
  <si>
    <t>CP</t>
  </si>
  <si>
    <t>R/O</t>
  </si>
  <si>
    <t>TOTAL</t>
  </si>
  <si>
    <t>DER</t>
  </si>
  <si>
    <t>BFP</t>
  </si>
  <si>
    <t>CL-1</t>
  </si>
  <si>
    <t>CL-2</t>
  </si>
  <si>
    <t>CL-3</t>
  </si>
  <si>
    <t>CL-4</t>
  </si>
  <si>
    <t>CL-5</t>
  </si>
  <si>
    <t>CL-6</t>
  </si>
  <si>
    <t>PW</t>
  </si>
  <si>
    <t>FW</t>
  </si>
  <si>
    <t>P%</t>
  </si>
  <si>
    <t>Alomar</t>
  </si>
  <si>
    <t>Sorrento</t>
  </si>
  <si>
    <t>Baerga</t>
  </si>
  <si>
    <t>Thome</t>
  </si>
  <si>
    <t>Vizquel</t>
  </si>
  <si>
    <t>Lofton</t>
  </si>
  <si>
    <t>Belle</t>
  </si>
  <si>
    <t>Ramirez</t>
  </si>
  <si>
    <t>Murray</t>
  </si>
  <si>
    <t>Espinoza</t>
  </si>
  <si>
    <t>Kirby</t>
  </si>
  <si>
    <t>Pena</t>
  </si>
  <si>
    <t>Maldonado</t>
  </si>
  <si>
    <t>Lewis</t>
  </si>
  <si>
    <t>Amaro</t>
  </si>
  <si>
    <t>Gonzales</t>
  </si>
  <si>
    <t>Merullo</t>
  </si>
  <si>
    <t>Perry</t>
  </si>
  <si>
    <t>Levis</t>
  </si>
  <si>
    <t>Martinez</t>
  </si>
  <si>
    <t>Morris</t>
  </si>
  <si>
    <t>Nagy</t>
  </si>
  <si>
    <t>Clark</t>
  </si>
  <si>
    <t>Grimsley</t>
  </si>
  <si>
    <t>Shuey</t>
  </si>
  <si>
    <t>Mesa</t>
  </si>
  <si>
    <t>Plunk</t>
  </si>
  <si>
    <t>Lilliquist</t>
  </si>
  <si>
    <t>Farr</t>
  </si>
  <si>
    <t>Lopez</t>
  </si>
  <si>
    <t>Ogea</t>
  </si>
  <si>
    <t>DiPoto</t>
  </si>
  <si>
    <t>Barnes</t>
  </si>
  <si>
    <t>Turner</t>
  </si>
  <si>
    <t>Russell</t>
  </si>
  <si>
    <t>Nabholz</t>
  </si>
  <si>
    <t>Casian</t>
  </si>
  <si>
    <t>Swan</t>
  </si>
  <si>
    <t>Wertz</t>
  </si>
  <si>
    <t>Tavarez</t>
  </si>
  <si>
    <t>EDP2</t>
  </si>
  <si>
    <t>W%</t>
  </si>
  <si>
    <t>SV</t>
  </si>
  <si>
    <t>O "0"</t>
  </si>
  <si>
    <t>P "0"</t>
  </si>
  <si>
    <t>PCL2</t>
  </si>
  <si>
    <t>PCL1</t>
  </si>
  <si>
    <t>PCL3</t>
  </si>
  <si>
    <t>PCL4</t>
  </si>
  <si>
    <t>TCL</t>
  </si>
  <si>
    <t>eRA</t>
  </si>
  <si>
    <t>TLPOP</t>
  </si>
  <si>
    <t>P1</t>
  </si>
  <si>
    <t>P2</t>
  </si>
  <si>
    <t>P3</t>
  </si>
  <si>
    <t>P4</t>
  </si>
  <si>
    <t>cC%</t>
  </si>
  <si>
    <t>E%</t>
  </si>
  <si>
    <t>1bC%</t>
  </si>
  <si>
    <t>2bC%</t>
  </si>
  <si>
    <t>3bC%</t>
  </si>
  <si>
    <t>ssC%</t>
  </si>
  <si>
    <t>ofC%</t>
  </si>
  <si>
    <t>League</t>
  </si>
  <si>
    <t>Team</t>
  </si>
  <si>
    <t>Player</t>
  </si>
  <si>
    <t>Don't Touch</t>
  </si>
  <si>
    <t>If not all player rows are filled, or</t>
  </si>
  <si>
    <t xml:space="preserve">player had no stats at position, be </t>
  </si>
  <si>
    <t>sure to fill in "0s". This method is</t>
  </si>
  <si>
    <t>not "exact" WS, but is very close.</t>
  </si>
  <si>
    <t>cINN</t>
  </si>
  <si>
    <t>cPO</t>
  </si>
  <si>
    <t>cA</t>
  </si>
  <si>
    <t>cE</t>
  </si>
  <si>
    <t>cDP</t>
  </si>
  <si>
    <t>cPB</t>
  </si>
  <si>
    <t>cSB</t>
  </si>
  <si>
    <t>cCS</t>
  </si>
  <si>
    <t>cER</t>
  </si>
  <si>
    <t>1bPO</t>
  </si>
  <si>
    <t>1bA</t>
  </si>
  <si>
    <t>1bE</t>
  </si>
  <si>
    <t>2bPO</t>
  </si>
  <si>
    <t>2bA</t>
  </si>
  <si>
    <t>2bE</t>
  </si>
  <si>
    <t>2bDP</t>
  </si>
  <si>
    <t>3bPO</t>
  </si>
  <si>
    <t>3bA</t>
  </si>
  <si>
    <t>3bE</t>
  </si>
  <si>
    <t>3bDP</t>
  </si>
  <si>
    <t>ssPO</t>
  </si>
  <si>
    <t>ssA</t>
  </si>
  <si>
    <t>ssE</t>
  </si>
  <si>
    <t>ssDP</t>
  </si>
  <si>
    <t>ofPO</t>
  </si>
  <si>
    <t>ofA</t>
  </si>
  <si>
    <t>ofE</t>
  </si>
  <si>
    <t>ROB</t>
  </si>
  <si>
    <t>EstA</t>
  </si>
  <si>
    <t>P</t>
  </si>
  <si>
    <t>EstB</t>
  </si>
  <si>
    <t>EstC</t>
  </si>
  <si>
    <t>EE</t>
  </si>
  <si>
    <t>LgFA</t>
  </si>
  <si>
    <t>SHR</t>
  </si>
  <si>
    <t>LgSHR</t>
  </si>
  <si>
    <t>Final Result</t>
  </si>
  <si>
    <t>WS</t>
  </si>
  <si>
    <t>IP(L)</t>
  </si>
  <si>
    <t>K(L)</t>
  </si>
  <si>
    <t>LH</t>
  </si>
  <si>
    <t>EPO</t>
  </si>
  <si>
    <t>EA</t>
  </si>
  <si>
    <t>X</t>
  </si>
  <si>
    <t>LgX</t>
  </si>
  <si>
    <t>cT</t>
  </si>
  <si>
    <t>1bT</t>
  </si>
  <si>
    <t>2bT</t>
  </si>
  <si>
    <t>3bT</t>
  </si>
  <si>
    <t>ssT</t>
  </si>
  <si>
    <t>ofT</t>
  </si>
  <si>
    <t>FCR</t>
  </si>
  <si>
    <t>cFW</t>
  </si>
  <si>
    <t>1bFW</t>
  </si>
  <si>
    <t>2bFW</t>
  </si>
  <si>
    <t>3bFW</t>
  </si>
  <si>
    <t>ssFW</t>
  </si>
  <si>
    <t>ofFW</t>
  </si>
  <si>
    <t>Differences between spreadsheet and actual WS:</t>
  </si>
  <si>
    <t>1. Holds are not included</t>
  </si>
  <si>
    <t>2. Actual RC and ERC formulas are not used</t>
  </si>
  <si>
    <t>3. Park Factors must be entered by you--they can be the same if you'd like</t>
  </si>
  <si>
    <t>4. There is no special rounding done</t>
  </si>
  <si>
    <t>LgROB</t>
  </si>
  <si>
    <t>#Teams</t>
  </si>
  <si>
    <t>CCP</t>
  </si>
  <si>
    <t>1BCP</t>
  </si>
  <si>
    <t>2BCP</t>
  </si>
  <si>
    <t>3BCP</t>
  </si>
  <si>
    <t>SSCP</t>
  </si>
  <si>
    <t>OFCP</t>
  </si>
  <si>
    <t>CWS</t>
  </si>
  <si>
    <t>1BWS</t>
  </si>
  <si>
    <t>2BWS</t>
  </si>
  <si>
    <t>3BWS</t>
  </si>
  <si>
    <t>SSWS</t>
  </si>
  <si>
    <t>OFWS</t>
  </si>
  <si>
    <t>FWS</t>
  </si>
  <si>
    <t>2bINN</t>
  </si>
  <si>
    <t>3bINN</t>
  </si>
  <si>
    <t>ssINN</t>
  </si>
  <si>
    <t>ofINN</t>
  </si>
  <si>
    <t>2bRBP</t>
  </si>
  <si>
    <t>3bRBP</t>
  </si>
  <si>
    <t>ssRBP</t>
  </si>
  <si>
    <t>ofRBP</t>
  </si>
  <si>
    <t>TEAM</t>
  </si>
  <si>
    <t>5. Some defensive restrictions that James said were not needed often have been excluded</t>
  </si>
  <si>
    <t>Based on the work of Bill James as described in "Win Shares"</t>
  </si>
  <si>
    <t>Created by: Brandon Heipp, http://gosu02.tripod.com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</si>
</sst>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1" fillId="0" borderId="0" xfId="0" applyFont="1" applyAlignment="1">
      <alignment/>
    </xf>
    <xf numFmtId="0" fontId="0" fillId="4" borderId="0" xfId="0" applyFill="1" applyAlignment="1">
      <alignment/>
    </xf>
    <xf numFmtId="0" fontId="0" fillId="0" borderId="0" xfId="0" applyFill="1" applyAlignment="1">
      <alignment/>
    </xf>
    <xf numFmtId="0" fontId="0" fillId="5" borderId="0" xfId="0" applyFill="1" applyAlignment="1">
      <alignment/>
    </xf>
    <xf numFmtId="1" fontId="0" fillId="4" borderId="0" xfId="0" applyNumberFormat="1" applyFill="1" applyAlignment="1">
      <alignment/>
    </xf>
    <xf numFmtId="165" fontId="0" fillId="4" borderId="0" xfId="0" applyNumberFormat="1" applyFill="1" applyAlignment="1">
      <alignment/>
    </xf>
    <xf numFmtId="0" fontId="1" fillId="0" borderId="0" xfId="0" applyFont="1" applyFill="1" applyAlignment="1">
      <alignment/>
    </xf>
    <xf numFmtId="164" fontId="0" fillId="4" borderId="0" xfId="0" applyNumberFormat="1" applyFill="1" applyAlignment="1">
      <alignment/>
    </xf>
    <xf numFmtId="1" fontId="0" fillId="5" borderId="0" xfId="0" applyNumberFormat="1" applyFill="1" applyAlignment="1">
      <alignment/>
    </xf>
    <xf numFmtId="2" fontId="0" fillId="4" borderId="0" xfId="0" applyNumberFormat="1" applyFill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2" borderId="2" xfId="0" applyFill="1" applyBorder="1" applyAlignment="1">
      <alignment/>
    </xf>
    <xf numFmtId="0" fontId="0" fillId="3" borderId="3" xfId="0" applyFont="1" applyFill="1" applyBorder="1" applyAlignment="1">
      <alignment/>
    </xf>
    <xf numFmtId="0" fontId="0" fillId="4" borderId="3" xfId="0" applyFill="1" applyBorder="1" applyAlignment="1">
      <alignment/>
    </xf>
    <xf numFmtId="0" fontId="0" fillId="4" borderId="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3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0" fillId="2" borderId="4" xfId="0" applyFill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0" fillId="6" borderId="4" xfId="0" applyFill="1" applyBorder="1" applyAlignment="1">
      <alignment/>
    </xf>
    <xf numFmtId="0" fontId="0" fillId="6" borderId="8" xfId="0" applyFill="1" applyBorder="1" applyAlignment="1">
      <alignment/>
    </xf>
    <xf numFmtId="165" fontId="0" fillId="0" borderId="0" xfId="0" applyNumberFormat="1" applyAlignment="1">
      <alignment/>
    </xf>
    <xf numFmtId="0" fontId="0" fillId="6" borderId="0" xfId="0" applyFill="1" applyAlignment="1">
      <alignment/>
    </xf>
    <xf numFmtId="165" fontId="0" fillId="6" borderId="0" xfId="0" applyNumberFormat="1" applyFill="1" applyAlignment="1">
      <alignment/>
    </xf>
    <xf numFmtId="1" fontId="0" fillId="6" borderId="0" xfId="0" applyNumberFormat="1" applyFill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64" fontId="0" fillId="0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145"/>
  <sheetViews>
    <sheetView tabSelected="1" zoomScale="75" zoomScaleNormal="75" workbookViewId="0" topLeftCell="A1">
      <selection activeCell="J14" sqref="J14"/>
    </sheetView>
  </sheetViews>
  <sheetFormatPr defaultColWidth="9.140625" defaultRowHeight="12.75"/>
  <cols>
    <col min="1" max="1" width="8.7109375" style="0" customWidth="1"/>
    <col min="2" max="19" width="6.7109375" style="0" customWidth="1"/>
    <col min="20" max="20" width="7.8515625" style="0" customWidth="1"/>
    <col min="21" max="39" width="6.7109375" style="0" customWidth="1"/>
    <col min="40" max="40" width="8.28125" style="0" customWidth="1"/>
    <col min="41" max="73" width="6.7109375" style="0" customWidth="1"/>
    <col min="74" max="74" width="7.421875" style="0" customWidth="1"/>
    <col min="75" max="75" width="7.7109375" style="0" customWidth="1"/>
    <col min="76" max="76" width="7.421875" style="0" customWidth="1"/>
    <col min="77" max="77" width="7.28125" style="0" customWidth="1"/>
    <col min="78" max="16384" width="6.7109375" style="0" customWidth="1"/>
  </cols>
  <sheetData>
    <row r="1" spans="1:40" ht="12.75">
      <c r="A1" s="3" t="s">
        <v>5</v>
      </c>
      <c r="B1" s="3" t="s">
        <v>14</v>
      </c>
      <c r="C1" s="3" t="s">
        <v>0</v>
      </c>
      <c r="D1" s="3" t="s">
        <v>13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46</v>
      </c>
      <c r="Q1" s="3" t="s">
        <v>12</v>
      </c>
      <c r="R1" s="3" t="s">
        <v>1</v>
      </c>
      <c r="S1" s="3" t="s">
        <v>13</v>
      </c>
      <c r="T1" s="3" t="s">
        <v>15</v>
      </c>
      <c r="U1" s="3" t="s">
        <v>4</v>
      </c>
      <c r="V1" s="3" t="s">
        <v>8</v>
      </c>
      <c r="W1" s="3" t="s">
        <v>9</v>
      </c>
      <c r="X1" s="3" t="s">
        <v>7</v>
      </c>
      <c r="Y1" s="3" t="s">
        <v>5</v>
      </c>
      <c r="Z1" s="3" t="s">
        <v>6</v>
      </c>
      <c r="AA1" s="3" t="s">
        <v>16</v>
      </c>
      <c r="AB1" s="3" t="s">
        <v>17</v>
      </c>
      <c r="AC1" s="3" t="s">
        <v>18</v>
      </c>
      <c r="AD1" s="3" t="s">
        <v>19</v>
      </c>
      <c r="AE1" s="3" t="s">
        <v>20</v>
      </c>
      <c r="AF1" s="3" t="s">
        <v>21</v>
      </c>
      <c r="AG1" s="3" t="s">
        <v>26</v>
      </c>
      <c r="AH1" s="3" t="s">
        <v>27</v>
      </c>
      <c r="AI1" s="3" t="s">
        <v>165</v>
      </c>
      <c r="AJ1" s="3" t="s">
        <v>166</v>
      </c>
      <c r="AK1" s="3" t="s">
        <v>43</v>
      </c>
      <c r="AL1" s="3" t="s">
        <v>45</v>
      </c>
      <c r="AM1" s="3" t="s">
        <v>97</v>
      </c>
      <c r="AN1" s="3" t="s">
        <v>191</v>
      </c>
    </row>
    <row r="2" spans="1:40" ht="12.75">
      <c r="A2" s="1">
        <v>797</v>
      </c>
      <c r="B2" s="1">
        <v>797</v>
      </c>
      <c r="C2" s="1">
        <v>55198</v>
      </c>
      <c r="D2" s="1">
        <v>8330</v>
      </c>
      <c r="E2" s="1">
        <v>15048</v>
      </c>
      <c r="F2" s="1">
        <v>2939</v>
      </c>
      <c r="G2" s="1">
        <v>325</v>
      </c>
      <c r="H2" s="1">
        <v>1774</v>
      </c>
      <c r="I2" s="1">
        <v>5938</v>
      </c>
      <c r="J2" s="1">
        <v>9619</v>
      </c>
      <c r="K2" s="1">
        <v>425</v>
      </c>
      <c r="L2" s="1">
        <v>449</v>
      </c>
      <c r="M2" s="1">
        <v>537</v>
      </c>
      <c r="N2" s="1">
        <v>1117</v>
      </c>
      <c r="O2" s="1">
        <v>503</v>
      </c>
      <c r="P2" s="1">
        <v>62553</v>
      </c>
      <c r="Q2" s="1">
        <v>14229</v>
      </c>
      <c r="R2" s="1">
        <v>15048</v>
      </c>
      <c r="S2" s="1">
        <v>8330</v>
      </c>
      <c r="T2" s="1">
        <v>7586</v>
      </c>
      <c r="U2" s="1">
        <v>1774</v>
      </c>
      <c r="V2" s="1">
        <v>449</v>
      </c>
      <c r="W2" s="1">
        <v>537</v>
      </c>
      <c r="X2" s="1">
        <v>425</v>
      </c>
      <c r="Y2" s="1">
        <v>5938</v>
      </c>
      <c r="Z2" s="1">
        <v>9619</v>
      </c>
      <c r="AA2" s="1">
        <v>614</v>
      </c>
      <c r="AB2" s="1">
        <v>68</v>
      </c>
      <c r="AC2" s="1">
        <v>42689</v>
      </c>
      <c r="AD2" s="1">
        <v>16733</v>
      </c>
      <c r="AE2" s="1">
        <v>1155</v>
      </c>
      <c r="AF2" s="1">
        <v>1508</v>
      </c>
      <c r="AI2" s="1">
        <v>4040</v>
      </c>
      <c r="AJ2" s="1">
        <v>2722</v>
      </c>
      <c r="AK2" s="4">
        <f>D2/(C2-E2+O2)</f>
        <v>0.20490492706565322</v>
      </c>
      <c r="AL2" s="4">
        <f>1-(1-(P2-R2-Y2-Z2-X2)/(P2-U2-Y2-Z2-X2))</f>
        <v>0.7036855146549992</v>
      </c>
      <c r="AN2" s="1">
        <v>14</v>
      </c>
    </row>
    <row r="3" spans="1:39" ht="12.75">
      <c r="A3" s="2">
        <v>63</v>
      </c>
      <c r="B3" s="2">
        <v>49</v>
      </c>
      <c r="C3" s="2">
        <v>4022</v>
      </c>
      <c r="D3" s="2">
        <v>679</v>
      </c>
      <c r="E3" s="2">
        <v>1165</v>
      </c>
      <c r="F3" s="2">
        <v>240</v>
      </c>
      <c r="G3" s="2">
        <v>20</v>
      </c>
      <c r="H3" s="2">
        <v>167</v>
      </c>
      <c r="I3" s="2">
        <v>382</v>
      </c>
      <c r="J3" s="2">
        <v>629</v>
      </c>
      <c r="K3" s="2">
        <v>18</v>
      </c>
      <c r="L3" s="2">
        <v>33</v>
      </c>
      <c r="M3" s="2">
        <v>38</v>
      </c>
      <c r="N3" s="2">
        <v>131</v>
      </c>
      <c r="O3" s="2">
        <v>48</v>
      </c>
      <c r="P3" s="2">
        <v>4488</v>
      </c>
      <c r="Q3" s="2">
        <v>1018</v>
      </c>
      <c r="R3" s="2">
        <v>1097</v>
      </c>
      <c r="S3" s="2">
        <v>562</v>
      </c>
      <c r="T3" s="2">
        <v>494</v>
      </c>
      <c r="U3" s="2">
        <v>94</v>
      </c>
      <c r="V3" s="2">
        <v>25</v>
      </c>
      <c r="W3" s="2">
        <v>36</v>
      </c>
      <c r="X3" s="2">
        <v>41</v>
      </c>
      <c r="Y3" s="2">
        <v>404</v>
      </c>
      <c r="Z3" s="2">
        <v>666</v>
      </c>
      <c r="AA3" s="2">
        <v>58</v>
      </c>
      <c r="AB3" s="2">
        <v>6</v>
      </c>
      <c r="AC3" s="2">
        <v>3056</v>
      </c>
      <c r="AD3" s="2">
        <v>1289</v>
      </c>
      <c r="AE3" s="2">
        <v>90</v>
      </c>
      <c r="AF3" s="2">
        <v>119</v>
      </c>
      <c r="AG3" s="2">
        <v>35</v>
      </c>
      <c r="AH3" s="2">
        <v>31</v>
      </c>
      <c r="AI3" s="2">
        <v>57</v>
      </c>
      <c r="AJ3" s="2">
        <v>24</v>
      </c>
      <c r="AL3" s="4">
        <f>(1-(1-(P3-R3-Y3-Z3-X3)/(P3-U3-Y3-Z3-X3)))/C5</f>
        <v>0.6994289606768304</v>
      </c>
      <c r="AM3" s="10">
        <f>A3/(A3+B3)</f>
        <v>0.5625</v>
      </c>
    </row>
    <row r="4" spans="1:21" ht="12.75">
      <c r="A4" s="3" t="s">
        <v>22</v>
      </c>
      <c r="B4" s="3" t="s">
        <v>23</v>
      </c>
      <c r="C4" s="3" t="s">
        <v>24</v>
      </c>
      <c r="D4" s="3" t="s">
        <v>25</v>
      </c>
      <c r="E4" s="3" t="s">
        <v>28</v>
      </c>
      <c r="F4" s="3" t="s">
        <v>29</v>
      </c>
      <c r="G4" s="3" t="s">
        <v>30</v>
      </c>
      <c r="H4" s="3" t="s">
        <v>53</v>
      </c>
      <c r="I4" s="3" t="s">
        <v>54</v>
      </c>
      <c r="J4" s="3" t="s">
        <v>55</v>
      </c>
      <c r="K4" s="3" t="s">
        <v>47</v>
      </c>
      <c r="L4" s="3" t="s">
        <v>48</v>
      </c>
      <c r="M4" s="3" t="s">
        <v>49</v>
      </c>
      <c r="N4" s="3" t="s">
        <v>50</v>
      </c>
      <c r="O4" s="3" t="s">
        <v>51</v>
      </c>
      <c r="P4" s="3" t="s">
        <v>52</v>
      </c>
      <c r="Q4" s="9" t="s">
        <v>96</v>
      </c>
      <c r="R4" s="3" t="s">
        <v>99</v>
      </c>
      <c r="S4" s="3" t="s">
        <v>100</v>
      </c>
      <c r="T4" s="3" t="s">
        <v>107</v>
      </c>
      <c r="U4" s="3" t="s">
        <v>167</v>
      </c>
    </row>
    <row r="5" spans="1:21" ht="12.75">
      <c r="A5" s="2">
        <v>1.023</v>
      </c>
      <c r="B5" s="2">
        <v>1.102</v>
      </c>
      <c r="C5" s="10">
        <f>SQRT((A5-B5*(H2*1.5/D2))/(1-H2*1.5/D2))</f>
        <v>0.9929339346369106</v>
      </c>
      <c r="D5" s="4">
        <f>D3-(S2/Q2)*A5*(Q3-AG3+AH3)*0.52</f>
        <v>363.21786666666674</v>
      </c>
      <c r="E5" s="4">
        <f>(S2/Q2)*A5*1.52*Q3-S3</f>
        <v>364.696711111111</v>
      </c>
      <c r="F5" s="4">
        <f>D5/(D5+E5)*A3*3</f>
        <v>94.30801208786528</v>
      </c>
      <c r="G5" s="4">
        <f>A3*3-F5</f>
        <v>94.69198791213472</v>
      </c>
      <c r="H5" s="4">
        <f>J5*G5</f>
        <v>67.64276180923014</v>
      </c>
      <c r="I5" s="4">
        <f>G5-H5</f>
        <v>27.049226102904584</v>
      </c>
      <c r="J5" s="4">
        <f>(K5+L5+M5+N5+405*AM3+650)/(2*K5+L5+M5+N5+O5+P5+1097.5+405*AM3)</f>
        <v>0.7143451447232925</v>
      </c>
      <c r="K5" s="4">
        <f>100+(AL3-AL2)*2500</f>
        <v>89.35861505457795</v>
      </c>
      <c r="L5" s="4">
        <f>(Z3*9/Q3+2.5)*28.571</f>
        <v>239.65399705304517</v>
      </c>
      <c r="M5" s="4">
        <f>(X2+Y2)/Q2*Q3-Y3-X3+200</f>
        <v>210.23466160657813</v>
      </c>
      <c r="N5" s="4">
        <f>(U2/Q2*Q3-U3/B5)*5+200</f>
        <v>408.0982666339633</v>
      </c>
      <c r="O5" s="4">
        <f>100+(AE2+0.5*G7)/Q2*Q3-0.5*G14-AE3</f>
        <v>93.64062829432848</v>
      </c>
      <c r="P5" s="4">
        <f>100+(AF3-Q5)*4/3</f>
        <v>99.35138939351874</v>
      </c>
      <c r="Q5" s="4">
        <f>((E2-F2-G2-H2)/(E2-H2)*(R3-U3)+Y3+X3-V3-AA3-AB3)*(AF2/(E2-F2-G2-H2+Y2+X2-V2-AA2-AB2-G7))*((AD3/Q3)/(AD2/Q2))</f>
        <v>119.48645795486094</v>
      </c>
      <c r="R5" s="4">
        <f>D2/(C2-E2+O2)*A5*0.52</f>
        <v>0.10900122500184488</v>
      </c>
      <c r="S5" s="12">
        <f>(S2*9/Q2)*A5*1.52-(((S2*9/Q2)*A5*1.52-S3*9/Q3)*(1-J5))</f>
        <v>7.271781850598211</v>
      </c>
      <c r="T5" s="10">
        <f>(AC3-Z3)/(AC2-Z2)</f>
        <v>0.0722709404293922</v>
      </c>
      <c r="U5" s="4">
        <f>3*AI3-AJ3-((AI2*3-AJ2)/(Q2*3-Z2))*(Q3*3-Z3)</f>
        <v>-531.6749727833554</v>
      </c>
    </row>
    <row r="6" spans="1:11" ht="13.5" thickBot="1">
      <c r="A6" s="3" t="s">
        <v>31</v>
      </c>
      <c r="B6" s="3" t="s">
        <v>32</v>
      </c>
      <c r="C6" s="3" t="s">
        <v>18</v>
      </c>
      <c r="D6" s="3" t="s">
        <v>19</v>
      </c>
      <c r="E6" s="3" t="s">
        <v>20</v>
      </c>
      <c r="F6" s="3" t="s">
        <v>21</v>
      </c>
      <c r="G6" s="3" t="s">
        <v>33</v>
      </c>
      <c r="H6" s="3" t="s">
        <v>10</v>
      </c>
      <c r="I6" s="3" t="s">
        <v>11</v>
      </c>
      <c r="J6" s="3" t="s">
        <v>15</v>
      </c>
      <c r="K6" s="3" t="s">
        <v>113</v>
      </c>
    </row>
    <row r="7" spans="1:30" ht="12.75">
      <c r="A7" t="s">
        <v>34</v>
      </c>
      <c r="B7" s="4">
        <f>Q2</f>
        <v>14229</v>
      </c>
      <c r="C7" s="1">
        <v>9950</v>
      </c>
      <c r="D7" s="1">
        <v>789</v>
      </c>
      <c r="E7" s="1">
        <v>93</v>
      </c>
      <c r="F7" s="1">
        <v>86</v>
      </c>
      <c r="G7" s="1">
        <v>126</v>
      </c>
      <c r="H7" s="1">
        <f>N2</f>
        <v>1117</v>
      </c>
      <c r="I7" s="1">
        <f>O2</f>
        <v>503</v>
      </c>
      <c r="J7" s="4">
        <f>T2</f>
        <v>7586</v>
      </c>
      <c r="K7" s="10">
        <f>1-(C7+D7-Z2)/(C7+D7-Z2+E7)</f>
        <v>0.07666941467436106</v>
      </c>
      <c r="O7" s="15" t="s">
        <v>119</v>
      </c>
      <c r="P7" s="22"/>
      <c r="Q7" s="29" t="s">
        <v>163</v>
      </c>
      <c r="R7" s="30"/>
      <c r="T7" s="35" t="s">
        <v>185</v>
      </c>
      <c r="U7" s="36"/>
      <c r="V7" s="36"/>
      <c r="W7" s="36"/>
      <c r="X7" s="36"/>
      <c r="Y7" s="36"/>
      <c r="Z7" s="36"/>
      <c r="AA7" s="36"/>
      <c r="AB7" s="36"/>
      <c r="AC7" s="36"/>
      <c r="AD7" s="37"/>
    </row>
    <row r="8" spans="1:30" ht="12.75">
      <c r="A8" t="s">
        <v>35</v>
      </c>
      <c r="B8" s="5"/>
      <c r="C8" s="1">
        <v>14064</v>
      </c>
      <c r="D8" s="1">
        <v>1066</v>
      </c>
      <c r="E8" s="1">
        <v>117</v>
      </c>
      <c r="F8" s="1">
        <v>1376</v>
      </c>
      <c r="G8" s="5"/>
      <c r="H8" s="5"/>
      <c r="I8" s="5"/>
      <c r="J8" s="5"/>
      <c r="K8" s="10">
        <f>E8/(E8+C8+D8)</f>
        <v>0.007673640716206467</v>
      </c>
      <c r="O8" s="16" t="s">
        <v>120</v>
      </c>
      <c r="P8" s="21"/>
      <c r="Q8" s="13"/>
      <c r="R8" s="14"/>
      <c r="T8" s="38" t="s">
        <v>186</v>
      </c>
      <c r="U8" s="13"/>
      <c r="V8" s="13"/>
      <c r="W8" s="13"/>
      <c r="X8" s="13"/>
      <c r="Y8" s="13"/>
      <c r="Z8" s="13"/>
      <c r="AA8" s="13"/>
      <c r="AB8" s="13"/>
      <c r="AC8" s="13"/>
      <c r="AD8" s="14"/>
    </row>
    <row r="9" spans="1:30" ht="12.75">
      <c r="A9" t="s">
        <v>36</v>
      </c>
      <c r="B9" s="5"/>
      <c r="C9" s="1">
        <v>3235</v>
      </c>
      <c r="D9" s="1">
        <v>4832</v>
      </c>
      <c r="E9" s="1">
        <v>160</v>
      </c>
      <c r="F9" s="1">
        <v>1066</v>
      </c>
      <c r="G9" s="5"/>
      <c r="H9" s="5"/>
      <c r="I9" s="5"/>
      <c r="J9" s="5"/>
      <c r="K9" s="10">
        <f>E9/(E9+C9+D9)</f>
        <v>0.019448158502491795</v>
      </c>
      <c r="O9" s="20" t="s">
        <v>121</v>
      </c>
      <c r="P9" s="19"/>
      <c r="Q9" s="13"/>
      <c r="R9" s="14"/>
      <c r="T9" s="38" t="s">
        <v>187</v>
      </c>
      <c r="U9" s="13"/>
      <c r="V9" s="13"/>
      <c r="W9" s="13"/>
      <c r="X9" s="13"/>
      <c r="Y9" s="13"/>
      <c r="Z9" s="13"/>
      <c r="AA9" s="13"/>
      <c r="AB9" s="13"/>
      <c r="AC9" s="13"/>
      <c r="AD9" s="14"/>
    </row>
    <row r="10" spans="1:30" ht="12.75">
      <c r="A10" t="s">
        <v>37</v>
      </c>
      <c r="B10" s="5"/>
      <c r="C10" s="1">
        <v>1117</v>
      </c>
      <c r="D10" s="1">
        <v>3063</v>
      </c>
      <c r="E10" s="1">
        <v>227</v>
      </c>
      <c r="F10" s="1">
        <v>263</v>
      </c>
      <c r="G10" s="5"/>
      <c r="H10" s="5"/>
      <c r="I10" s="5"/>
      <c r="J10" s="5"/>
      <c r="K10" s="10">
        <f>E10/(E10+C10+D10)</f>
        <v>0.05150896301338779</v>
      </c>
      <c r="O10" s="17" t="s">
        <v>122</v>
      </c>
      <c r="P10" s="18"/>
      <c r="Q10" s="13"/>
      <c r="R10" s="14"/>
      <c r="T10" s="38" t="s">
        <v>188</v>
      </c>
      <c r="U10" s="13"/>
      <c r="V10" s="13"/>
      <c r="W10" s="13"/>
      <c r="X10" s="13"/>
      <c r="Y10" s="13"/>
      <c r="Z10" s="13"/>
      <c r="AA10" s="13"/>
      <c r="AB10" s="13"/>
      <c r="AC10" s="13"/>
      <c r="AD10" s="14"/>
    </row>
    <row r="11" spans="1:30" ht="12.75">
      <c r="A11" t="s">
        <v>38</v>
      </c>
      <c r="B11" s="5"/>
      <c r="C11" s="1">
        <v>2525</v>
      </c>
      <c r="D11" s="1">
        <v>4810</v>
      </c>
      <c r="E11" s="1">
        <v>231</v>
      </c>
      <c r="F11" s="1">
        <v>1034</v>
      </c>
      <c r="G11" s="5"/>
      <c r="H11" s="5"/>
      <c r="I11" s="5"/>
      <c r="J11" s="5"/>
      <c r="K11" s="10">
        <f>E11/(E11+C11+D11)</f>
        <v>0.030531324345757335</v>
      </c>
      <c r="O11" s="23" t="s">
        <v>123</v>
      </c>
      <c r="P11" s="24"/>
      <c r="Q11" s="24"/>
      <c r="R11" s="25"/>
      <c r="T11" s="38" t="s">
        <v>189</v>
      </c>
      <c r="U11" s="13"/>
      <c r="V11" s="13"/>
      <c r="W11" s="13"/>
      <c r="X11" s="13"/>
      <c r="Y11" s="13"/>
      <c r="Z11" s="13"/>
      <c r="AA11" s="13"/>
      <c r="AB11" s="13"/>
      <c r="AC11" s="13"/>
      <c r="AD11" s="14"/>
    </row>
    <row r="12" spans="1:30" ht="13.5" thickBot="1">
      <c r="A12" t="s">
        <v>39</v>
      </c>
      <c r="B12" s="5"/>
      <c r="C12" s="1">
        <v>10931</v>
      </c>
      <c r="D12" s="1">
        <v>322</v>
      </c>
      <c r="E12" s="1">
        <v>201</v>
      </c>
      <c r="F12" s="1">
        <v>64</v>
      </c>
      <c r="G12" s="5"/>
      <c r="H12" s="5"/>
      <c r="I12" s="5"/>
      <c r="J12" s="5"/>
      <c r="K12" s="10">
        <f>E12/(E12+C12+D12)</f>
        <v>0.01754845468831849</v>
      </c>
      <c r="O12" s="23" t="s">
        <v>124</v>
      </c>
      <c r="P12" s="24"/>
      <c r="Q12" s="24"/>
      <c r="R12" s="25"/>
      <c r="T12" s="39" t="s">
        <v>214</v>
      </c>
      <c r="U12" s="40"/>
      <c r="V12" s="40"/>
      <c r="W12" s="40"/>
      <c r="X12" s="40"/>
      <c r="Y12" s="40"/>
      <c r="Z12" s="40"/>
      <c r="AA12" s="40"/>
      <c r="AB12" s="40"/>
      <c r="AC12" s="40"/>
      <c r="AD12" s="41"/>
    </row>
    <row r="13" spans="1:18" ht="12.75">
      <c r="A13" t="s">
        <v>156</v>
      </c>
      <c r="B13" s="5"/>
      <c r="C13" s="1">
        <v>867</v>
      </c>
      <c r="D13" s="1">
        <v>1852</v>
      </c>
      <c r="E13" s="1">
        <v>126</v>
      </c>
      <c r="F13" s="1">
        <v>143</v>
      </c>
      <c r="G13" s="5"/>
      <c r="H13" s="5"/>
      <c r="I13" s="5"/>
      <c r="J13" s="5"/>
      <c r="K13" s="42"/>
      <c r="O13" s="23" t="s">
        <v>125</v>
      </c>
      <c r="P13" s="24"/>
      <c r="Q13" s="24"/>
      <c r="R13" s="25"/>
    </row>
    <row r="14" spans="1:18" ht="13.5" thickBot="1">
      <c r="A14" t="s">
        <v>34</v>
      </c>
      <c r="B14" s="4">
        <f>Q3</f>
        <v>1018</v>
      </c>
      <c r="C14" s="2">
        <v>684</v>
      </c>
      <c r="D14" s="2">
        <v>58</v>
      </c>
      <c r="E14" s="2">
        <v>4</v>
      </c>
      <c r="F14" s="2">
        <v>6</v>
      </c>
      <c r="G14" s="2">
        <v>7</v>
      </c>
      <c r="H14" s="2">
        <v>75</v>
      </c>
      <c r="I14" s="2">
        <v>33</v>
      </c>
      <c r="J14" s="4">
        <f>T3</f>
        <v>494</v>
      </c>
      <c r="K14" s="10">
        <f>1-(C14+D14-Z3)/(C14+D14-Z3+E14)</f>
        <v>0.050000000000000044</v>
      </c>
      <c r="O14" s="26" t="s">
        <v>126</v>
      </c>
      <c r="P14" s="27"/>
      <c r="Q14" s="27"/>
      <c r="R14" s="28"/>
    </row>
    <row r="15" spans="1:11" ht="12.75">
      <c r="A15" t="s">
        <v>35</v>
      </c>
      <c r="B15" s="5"/>
      <c r="C15" s="2">
        <v>1074</v>
      </c>
      <c r="D15" s="2">
        <v>76</v>
      </c>
      <c r="E15" s="2">
        <v>7</v>
      </c>
      <c r="F15" s="2">
        <v>108</v>
      </c>
      <c r="G15" s="5"/>
      <c r="H15" s="5"/>
      <c r="I15" s="5"/>
      <c r="J15" s="5"/>
      <c r="K15" s="10">
        <f aca="true" t="shared" si="0" ref="K15:K20">E15/(E15+C15+D15)</f>
        <v>0.006050129645635264</v>
      </c>
    </row>
    <row r="16" spans="1:17" ht="13.5" thickBot="1">
      <c r="A16" t="s">
        <v>36</v>
      </c>
      <c r="B16" s="5"/>
      <c r="C16" s="2">
        <v>233</v>
      </c>
      <c r="D16" s="2">
        <v>399</v>
      </c>
      <c r="E16" s="2">
        <v>16</v>
      </c>
      <c r="F16" s="2">
        <v>85</v>
      </c>
      <c r="G16" s="5"/>
      <c r="H16" s="5"/>
      <c r="I16" s="5"/>
      <c r="J16" s="5"/>
      <c r="K16" s="10">
        <f t="shared" si="0"/>
        <v>0.024691358024691357</v>
      </c>
      <c r="N16" s="13"/>
      <c r="O16" s="13"/>
      <c r="P16" s="13"/>
      <c r="Q16" s="13"/>
    </row>
    <row r="17" spans="1:27" ht="12.75">
      <c r="A17" t="s">
        <v>37</v>
      </c>
      <c r="B17" s="5"/>
      <c r="C17" s="2">
        <v>84</v>
      </c>
      <c r="D17" s="2">
        <v>230</v>
      </c>
      <c r="E17" s="2">
        <v>22</v>
      </c>
      <c r="F17" s="2">
        <v>15</v>
      </c>
      <c r="G17" s="5"/>
      <c r="H17" s="5"/>
      <c r="I17" s="5"/>
      <c r="J17" s="5"/>
      <c r="K17" s="10">
        <f t="shared" si="0"/>
        <v>0.06547619047619048</v>
      </c>
      <c r="N17" s="13"/>
      <c r="O17" s="13"/>
      <c r="P17" s="13"/>
      <c r="Q17" s="13"/>
      <c r="T17" s="35" t="s">
        <v>215</v>
      </c>
      <c r="U17" s="36"/>
      <c r="V17" s="36"/>
      <c r="W17" s="36"/>
      <c r="X17" s="36"/>
      <c r="Y17" s="36"/>
      <c r="Z17" s="36"/>
      <c r="AA17" s="37"/>
    </row>
    <row r="18" spans="1:27" ht="13.5" thickBot="1">
      <c r="A18" t="s">
        <v>38</v>
      </c>
      <c r="B18" s="5"/>
      <c r="C18" s="2">
        <v>182</v>
      </c>
      <c r="D18" s="2">
        <v>356</v>
      </c>
      <c r="E18" s="2">
        <v>16</v>
      </c>
      <c r="F18" s="2">
        <v>85</v>
      </c>
      <c r="G18" s="5"/>
      <c r="H18" s="5"/>
      <c r="I18" s="5"/>
      <c r="J18" s="5"/>
      <c r="K18" s="10">
        <f t="shared" si="0"/>
        <v>0.02888086642599278</v>
      </c>
      <c r="N18" s="13"/>
      <c r="O18" s="13"/>
      <c r="P18" s="13"/>
      <c r="Q18" s="13"/>
      <c r="T18" s="39" t="s">
        <v>216</v>
      </c>
      <c r="U18" s="40"/>
      <c r="V18" s="40"/>
      <c r="W18" s="40"/>
      <c r="X18" s="40"/>
      <c r="Y18" s="40"/>
      <c r="Z18" s="40"/>
      <c r="AA18" s="41"/>
    </row>
    <row r="19" spans="1:17" ht="12.75">
      <c r="A19" t="s">
        <v>39</v>
      </c>
      <c r="B19" s="5"/>
      <c r="C19" s="2">
        <v>739</v>
      </c>
      <c r="D19" s="2">
        <v>30</v>
      </c>
      <c r="E19" s="2">
        <v>14</v>
      </c>
      <c r="F19" s="2">
        <v>7</v>
      </c>
      <c r="G19" s="5"/>
      <c r="H19" s="5"/>
      <c r="I19" s="5"/>
      <c r="J19" s="5"/>
      <c r="K19" s="10">
        <f t="shared" si="0"/>
        <v>0.017879948914431672</v>
      </c>
      <c r="N19" s="13"/>
      <c r="O19" s="13"/>
      <c r="P19" s="13"/>
      <c r="Q19" s="13"/>
    </row>
    <row r="20" spans="1:33" ht="12.75">
      <c r="A20" t="s">
        <v>156</v>
      </c>
      <c r="B20" s="5"/>
      <c r="C20" s="2">
        <v>60</v>
      </c>
      <c r="D20" s="2">
        <v>140</v>
      </c>
      <c r="E20" s="2">
        <v>11</v>
      </c>
      <c r="F20" s="2">
        <v>8</v>
      </c>
      <c r="G20" s="5"/>
      <c r="H20" s="5"/>
      <c r="I20" s="5"/>
      <c r="J20" s="5"/>
      <c r="K20" s="10">
        <f t="shared" si="0"/>
        <v>0.052132701421800945</v>
      </c>
      <c r="N20" s="13"/>
      <c r="O20" s="13"/>
      <c r="P20" s="13"/>
      <c r="Q20" s="13"/>
      <c r="AF20" t="s">
        <v>178</v>
      </c>
      <c r="AG20" s="4">
        <f>I5/(SUM(AG21:AG26))</f>
        <v>0.44619515299988</v>
      </c>
    </row>
    <row r="21" spans="1:35" ht="12.75">
      <c r="A21" t="s">
        <v>34</v>
      </c>
      <c r="B21" s="5" t="s">
        <v>108</v>
      </c>
      <c r="C21" s="4">
        <f>25+(I14/(I14+H14)-I7/(I7+H7))*150</f>
        <v>24.25925925925926</v>
      </c>
      <c r="D21" s="5" t="s">
        <v>109</v>
      </c>
      <c r="E21" s="4">
        <f>30-15*K14/K7</f>
        <v>20.217741935483858</v>
      </c>
      <c r="F21" s="5" t="s">
        <v>110</v>
      </c>
      <c r="G21" s="4">
        <f>5+(G14-G7*T5)/5</f>
        <v>4.578772301179317</v>
      </c>
      <c r="H21" s="5" t="s">
        <v>111</v>
      </c>
      <c r="I21" s="4">
        <f>10-(W3/(W2*T5))*5</f>
        <v>5.361959748486478</v>
      </c>
      <c r="J21" s="5" t="s">
        <v>112</v>
      </c>
      <c r="K21" s="4">
        <f aca="true" t="shared" si="1" ref="K21:K26">(C21+E21+G21+I21)/100</f>
        <v>0.5441773324440892</v>
      </c>
      <c r="N21" s="13"/>
      <c r="O21" s="13"/>
      <c r="P21" s="13"/>
      <c r="Q21" s="13"/>
      <c r="AF21" t="s">
        <v>172</v>
      </c>
      <c r="AG21" s="4">
        <f>(K21-0.2)*38</f>
        <v>13.078738632875387</v>
      </c>
      <c r="AH21" t="s">
        <v>179</v>
      </c>
      <c r="AI21" s="4">
        <f aca="true" t="shared" si="2" ref="AI21:AI26">$AG$20*AG21</f>
        <v>5.835669785341275</v>
      </c>
    </row>
    <row r="22" spans="1:35" ht="12.75">
      <c r="A22" t="s">
        <v>35</v>
      </c>
      <c r="B22" s="5" t="s">
        <v>108</v>
      </c>
      <c r="C22" s="4">
        <f>20+(S22+D15+0.0285*U5-(AE22+D8)*T5)/5</f>
        <v>16.54153735238841</v>
      </c>
      <c r="D22" s="5" t="s">
        <v>109</v>
      </c>
      <c r="E22" s="4">
        <f>30-15*K15/K8</f>
        <v>18.173547858076816</v>
      </c>
      <c r="F22" s="5" t="s">
        <v>110</v>
      </c>
      <c r="G22" s="4">
        <f>10+(U22-W22)/5</f>
        <v>10.762117938792793</v>
      </c>
      <c r="H22" s="5" t="s">
        <v>111</v>
      </c>
      <c r="I22" s="4">
        <f>10-5*((E17+E18)/((E10+E11)*T5))</f>
        <v>4.25983446310135</v>
      </c>
      <c r="J22" s="5" t="s">
        <v>114</v>
      </c>
      <c r="K22" s="4">
        <f t="shared" si="1"/>
        <v>0.49737037612359364</v>
      </c>
      <c r="L22" t="s">
        <v>154</v>
      </c>
      <c r="M22" s="4">
        <f>(R3-U3)*(E2-F2-G2-H2)/(E2-H2)+Y3+X3-AA3-G14-AB3</f>
        <v>1130.3680879915623</v>
      </c>
      <c r="N22" s="13" t="s">
        <v>155</v>
      </c>
      <c r="O22" s="18">
        <f>C15-0.7*D20-0.86*D16-0.78*(D17+D18)+0.115*M22-0.0575*(Q3*3-Z3)</f>
        <v>168.46233011902967</v>
      </c>
      <c r="P22" s="13" t="s">
        <v>157</v>
      </c>
      <c r="Q22" s="18">
        <f>(Q3*3-Z3)*0.1-D15</f>
        <v>162.8</v>
      </c>
      <c r="R22" t="s">
        <v>158</v>
      </c>
      <c r="S22" s="4">
        <f>(2*O22+Q22)/3</f>
        <v>166.57488674601979</v>
      </c>
      <c r="T22" t="s">
        <v>170</v>
      </c>
      <c r="U22" s="4">
        <f>D15+0.5*F18-C20+0.5*F16+0.015*U5</f>
        <v>93.02487540824967</v>
      </c>
      <c r="V22" t="s">
        <v>171</v>
      </c>
      <c r="W22" s="4">
        <f>(D8+0.5*F11-C13+0.5*F9)/AN2</f>
        <v>89.21428571428571</v>
      </c>
      <c r="X22" t="s">
        <v>190</v>
      </c>
      <c r="Y22" s="4">
        <f>(E2-F2-G2-H2)+Y2+X2-G7-AA2-AB2</f>
        <v>15565</v>
      </c>
      <c r="Z22" t="s">
        <v>155</v>
      </c>
      <c r="AA22" s="4">
        <f>C8-0.7*D13-0.86*D9-0.78*(D10+D11)+0.115*Y22-0.0575*(Q2*3-Z2)</f>
        <v>2359.7050000000017</v>
      </c>
      <c r="AB22" s="5" t="s">
        <v>157</v>
      </c>
      <c r="AC22" s="4">
        <f>(Q2*3-Z2)*0.1-D8</f>
        <v>2240.8</v>
      </c>
      <c r="AD22" s="5" t="s">
        <v>158</v>
      </c>
      <c r="AE22" s="4">
        <f>(2*AA22+AC22)/3</f>
        <v>2320.070000000001</v>
      </c>
      <c r="AF22" t="s">
        <v>173</v>
      </c>
      <c r="AG22" s="4">
        <f>(K22-0.2)*12</f>
        <v>3.5684445134831235</v>
      </c>
      <c r="AH22" t="s">
        <v>180</v>
      </c>
      <c r="AI22" s="4">
        <f t="shared" si="2"/>
        <v>1.5922226456651847</v>
      </c>
    </row>
    <row r="23" spans="1:35" ht="12.75">
      <c r="A23" t="s">
        <v>36</v>
      </c>
      <c r="B23" s="5" t="s">
        <v>108</v>
      </c>
      <c r="C23" s="4">
        <f>20+(AF3-Q5)/3</f>
        <v>19.837847348379686</v>
      </c>
      <c r="D23" s="5" t="s">
        <v>109</v>
      </c>
      <c r="E23" s="4">
        <f>(D16-F16-((D9-F9)*T5-U5/35))/6+15</f>
        <v>19.43948747246885</v>
      </c>
      <c r="F23" s="5" t="s">
        <v>110</v>
      </c>
      <c r="G23" s="4">
        <f>24-14*K16/K9</f>
        <v>6.225617283950619</v>
      </c>
      <c r="H23" s="5" t="s">
        <v>111</v>
      </c>
      <c r="I23" s="4">
        <f>(C16-M23)/12+5</f>
        <v>6.451711582547756</v>
      </c>
      <c r="J23" s="5" t="s">
        <v>115</v>
      </c>
      <c r="K23" s="4">
        <f t="shared" si="1"/>
        <v>0.5195466368734691</v>
      </c>
      <c r="L23" t="s">
        <v>168</v>
      </c>
      <c r="M23" s="7">
        <f>(AC3-Z3)*C9/(AC2-Z2)+(Y3-(Y2/Q2)*Q3)/13+U5/32</f>
        <v>215.57946100942692</v>
      </c>
      <c r="N23" s="13"/>
      <c r="O23" s="13"/>
      <c r="P23" s="13"/>
      <c r="Q23" s="13"/>
      <c r="AF23" t="s">
        <v>174</v>
      </c>
      <c r="AG23" s="4">
        <f>(K23-0.2)*32</f>
        <v>10.225492379951012</v>
      </c>
      <c r="AH23" t="s">
        <v>181</v>
      </c>
      <c r="AI23" s="4">
        <f t="shared" si="2"/>
        <v>4.562565136971349</v>
      </c>
    </row>
    <row r="24" spans="1:35" ht="12.75">
      <c r="A24" t="s">
        <v>37</v>
      </c>
      <c r="B24" s="5" t="s">
        <v>108</v>
      </c>
      <c r="C24" s="4">
        <f>(D17-U24)/4+25</f>
        <v>27.7993699525488</v>
      </c>
      <c r="D24" s="5" t="s">
        <v>109</v>
      </c>
      <c r="E24" s="4">
        <f>(O24-E17)/2+15</f>
        <v>12.526076555023934</v>
      </c>
      <c r="F24" s="5" t="s">
        <v>110</v>
      </c>
      <c r="G24" s="4">
        <f>10-Q24/S24*5</f>
        <v>5.865553542032675</v>
      </c>
      <c r="H24" s="5" t="s">
        <v>111</v>
      </c>
      <c r="I24" s="4">
        <f>(F17-Q5*F10/AF2)/2+5</f>
        <v>2.08059070221206</v>
      </c>
      <c r="J24" s="5" t="s">
        <v>116</v>
      </c>
      <c r="K24" s="4">
        <f t="shared" si="1"/>
        <v>0.4827159075181747</v>
      </c>
      <c r="L24" t="s">
        <v>160</v>
      </c>
      <c r="M24" s="10">
        <f>1-K10</f>
        <v>0.9484910369866122</v>
      </c>
      <c r="N24" s="13" t="s">
        <v>159</v>
      </c>
      <c r="O24" s="18">
        <f>(C17+D17)/M24-C17-D17</f>
        <v>17.05215311004787</v>
      </c>
      <c r="P24" s="13" t="s">
        <v>161</v>
      </c>
      <c r="Q24" s="18">
        <f>V3/(A3+2*B3)</f>
        <v>0.15527950310559005</v>
      </c>
      <c r="R24" t="s">
        <v>162</v>
      </c>
      <c r="S24" s="4">
        <f>V2/(A2+2*B2)</f>
        <v>0.1877875365955667</v>
      </c>
      <c r="T24" t="s">
        <v>169</v>
      </c>
      <c r="U24" s="4">
        <f>AD3*D10/AD2+U5/31</f>
        <v>218.8025201898048</v>
      </c>
      <c r="AF24" t="s">
        <v>175</v>
      </c>
      <c r="AG24" s="4">
        <f>(K24-0.2)*24</f>
        <v>6.785181780436194</v>
      </c>
      <c r="AH24" t="s">
        <v>182</v>
      </c>
      <c r="AI24" s="4">
        <f t="shared" si="2"/>
        <v>3.0275152226537254</v>
      </c>
    </row>
    <row r="25" spans="1:35" ht="12.75">
      <c r="A25" t="s">
        <v>38</v>
      </c>
      <c r="B25" s="5" t="s">
        <v>108</v>
      </c>
      <c r="C25" s="4">
        <f>(D18-(AD3*(D11/AD2)+U5/100))/4+20</f>
        <v>17.696515466381385</v>
      </c>
      <c r="D25" s="5" t="s">
        <v>109</v>
      </c>
      <c r="E25" s="4">
        <f>(AF3-Q5)/4+15</f>
        <v>14.878385511284765</v>
      </c>
      <c r="F25" s="5" t="s">
        <v>110</v>
      </c>
      <c r="G25" s="4">
        <f>20-10*K18/K11</f>
        <v>10.540578555018987</v>
      </c>
      <c r="H25" s="5" t="s">
        <v>111</v>
      </c>
      <c r="I25" s="4">
        <f>(C18-M25)/5+5</f>
        <v>3.539240063813247</v>
      </c>
      <c r="J25" s="5" t="s">
        <v>117</v>
      </c>
      <c r="K25" s="4">
        <f t="shared" si="1"/>
        <v>0.46654719596498384</v>
      </c>
      <c r="L25" t="s">
        <v>168</v>
      </c>
      <c r="M25" s="4">
        <f>(AC3-Z3)*(C11/(AC2-Z2))+(Y3-(Y2/Q2)*Q3)/14-U5/64</f>
        <v>189.30379968093376</v>
      </c>
      <c r="AF25" t="s">
        <v>176</v>
      </c>
      <c r="AG25" s="4">
        <f>(K25-0.2)*36</f>
        <v>9.595699054739418</v>
      </c>
      <c r="AH25" t="s">
        <v>183</v>
      </c>
      <c r="AI25" s="4">
        <f t="shared" si="2"/>
        <v>4.281554407870258</v>
      </c>
    </row>
    <row r="26" spans="1:35" ht="12.75">
      <c r="A26" t="s">
        <v>39</v>
      </c>
      <c r="B26" s="5" t="s">
        <v>108</v>
      </c>
      <c r="C26" s="4">
        <f>(C19/(AC3-AD3-Z3)-C12/(AC2-AD2-Z2))*100+20</f>
        <v>20.211329970578255</v>
      </c>
      <c r="D26" s="5" t="s">
        <v>109</v>
      </c>
      <c r="E26" s="4">
        <f>K5*0.24-9</f>
        <v>12.446067613098709</v>
      </c>
      <c r="F26" s="5" t="s">
        <v>110</v>
      </c>
      <c r="G26" s="4">
        <f>((D19+F19-W3)-(D12+F12-W2)*T5)/5+10</f>
        <v>12.382582400967644</v>
      </c>
      <c r="H26" s="5" t="s">
        <v>111</v>
      </c>
      <c r="I26" s="4">
        <f>10-5*K19/K12</f>
        <v>4.905548883932826</v>
      </c>
      <c r="J26" s="5" t="s">
        <v>118</v>
      </c>
      <c r="K26" s="4">
        <f t="shared" si="1"/>
        <v>0.4994552886857743</v>
      </c>
      <c r="AF26" t="s">
        <v>177</v>
      </c>
      <c r="AG26" s="4">
        <f>(K26-0.2)*58</f>
        <v>17.36840674377491</v>
      </c>
      <c r="AH26" t="s">
        <v>184</v>
      </c>
      <c r="AI26" s="4">
        <f t="shared" si="2"/>
        <v>7.749698904402793</v>
      </c>
    </row>
    <row r="27" spans="1:77" ht="12.75">
      <c r="A27" s="3" t="s">
        <v>40</v>
      </c>
      <c r="B27" s="3" t="s">
        <v>0</v>
      </c>
      <c r="C27" s="3" t="s">
        <v>1</v>
      </c>
      <c r="D27" s="3" t="s">
        <v>2</v>
      </c>
      <c r="E27" s="3" t="s">
        <v>3</v>
      </c>
      <c r="F27" s="3" t="s">
        <v>4</v>
      </c>
      <c r="G27" s="3" t="s">
        <v>5</v>
      </c>
      <c r="H27" s="3" t="s">
        <v>10</v>
      </c>
      <c r="I27" s="3" t="s">
        <v>11</v>
      </c>
      <c r="J27" s="3" t="s">
        <v>41</v>
      </c>
      <c r="K27" s="3" t="s">
        <v>42</v>
      </c>
      <c r="L27" s="3" t="s">
        <v>29</v>
      </c>
      <c r="M27" s="3" t="s">
        <v>5</v>
      </c>
      <c r="N27" s="3" t="s">
        <v>14</v>
      </c>
      <c r="O27" s="3" t="s">
        <v>98</v>
      </c>
      <c r="P27" s="3" t="s">
        <v>12</v>
      </c>
      <c r="Q27" s="3" t="s">
        <v>1</v>
      </c>
      <c r="R27" s="3" t="s">
        <v>13</v>
      </c>
      <c r="S27" s="3" t="s">
        <v>15</v>
      </c>
      <c r="T27" s="3" t="s">
        <v>5</v>
      </c>
      <c r="U27" s="3" t="s">
        <v>4</v>
      </c>
      <c r="V27" s="3" t="s">
        <v>6</v>
      </c>
      <c r="W27" s="3" t="s">
        <v>102</v>
      </c>
      <c r="X27" s="3" t="s">
        <v>101</v>
      </c>
      <c r="Y27" s="3" t="s">
        <v>103</v>
      </c>
      <c r="Z27" s="3" t="s">
        <v>104</v>
      </c>
      <c r="AA27" s="3" t="s">
        <v>105</v>
      </c>
      <c r="AB27" s="3" t="s">
        <v>106</v>
      </c>
      <c r="AC27" s="3" t="s">
        <v>53</v>
      </c>
      <c r="AD27" s="3" t="s">
        <v>127</v>
      </c>
      <c r="AE27" s="3" t="s">
        <v>128</v>
      </c>
      <c r="AF27" s="3" t="s">
        <v>129</v>
      </c>
      <c r="AG27" s="3" t="s">
        <v>130</v>
      </c>
      <c r="AH27" s="3" t="s">
        <v>131</v>
      </c>
      <c r="AI27" s="3" t="s">
        <v>132</v>
      </c>
      <c r="AJ27" s="3" t="s">
        <v>133</v>
      </c>
      <c r="AK27" s="3" t="s">
        <v>134</v>
      </c>
      <c r="AL27" s="3" t="s">
        <v>135</v>
      </c>
      <c r="AM27" s="3" t="s">
        <v>136</v>
      </c>
      <c r="AN27" s="3" t="s">
        <v>137</v>
      </c>
      <c r="AO27" s="3" t="s">
        <v>138</v>
      </c>
      <c r="AP27" s="3" t="s">
        <v>205</v>
      </c>
      <c r="AQ27" s="3" t="s">
        <v>139</v>
      </c>
      <c r="AR27" s="3" t="s">
        <v>140</v>
      </c>
      <c r="AS27" s="3" t="s">
        <v>141</v>
      </c>
      <c r="AT27" s="3" t="s">
        <v>142</v>
      </c>
      <c r="AU27" s="3" t="s">
        <v>206</v>
      </c>
      <c r="AV27" s="3" t="s">
        <v>143</v>
      </c>
      <c r="AW27" s="3" t="s">
        <v>144</v>
      </c>
      <c r="AX27" s="3" t="s">
        <v>145</v>
      </c>
      <c r="AY27" s="3" t="s">
        <v>146</v>
      </c>
      <c r="AZ27" s="3" t="s">
        <v>207</v>
      </c>
      <c r="BA27" s="3" t="s">
        <v>147</v>
      </c>
      <c r="BB27" s="3" t="s">
        <v>148</v>
      </c>
      <c r="BC27" s="3" t="s">
        <v>149</v>
      </c>
      <c r="BD27" s="3" t="s">
        <v>150</v>
      </c>
      <c r="BE27" s="3" t="s">
        <v>208</v>
      </c>
      <c r="BF27" s="3" t="s">
        <v>151</v>
      </c>
      <c r="BG27" s="3" t="s">
        <v>152</v>
      </c>
      <c r="BH27" s="3" t="s">
        <v>153</v>
      </c>
      <c r="BI27" s="3" t="s">
        <v>192</v>
      </c>
      <c r="BJ27" s="3" t="s">
        <v>193</v>
      </c>
      <c r="BK27" s="3" t="s">
        <v>194</v>
      </c>
      <c r="BL27" s="3" t="s">
        <v>195</v>
      </c>
      <c r="BM27" s="3" t="s">
        <v>196</v>
      </c>
      <c r="BN27" s="3" t="s">
        <v>197</v>
      </c>
      <c r="BO27" s="3" t="s">
        <v>198</v>
      </c>
      <c r="BP27" s="3" t="s">
        <v>199</v>
      </c>
      <c r="BQ27" s="3" t="s">
        <v>200</v>
      </c>
      <c r="BR27" s="3" t="s">
        <v>201</v>
      </c>
      <c r="BS27" s="3" t="s">
        <v>202</v>
      </c>
      <c r="BT27" s="3" t="s">
        <v>203</v>
      </c>
      <c r="BU27" s="3" t="s">
        <v>204</v>
      </c>
      <c r="BV27" s="3" t="s">
        <v>209</v>
      </c>
      <c r="BW27" s="3" t="s">
        <v>210</v>
      </c>
      <c r="BX27" s="3" t="s">
        <v>211</v>
      </c>
      <c r="BY27" s="3" t="s">
        <v>212</v>
      </c>
    </row>
    <row r="28" spans="1:77" ht="12.75">
      <c r="A28" s="6" t="s">
        <v>56</v>
      </c>
      <c r="B28" s="6">
        <v>292</v>
      </c>
      <c r="C28" s="6">
        <v>84</v>
      </c>
      <c r="D28" s="6">
        <v>15</v>
      </c>
      <c r="E28" s="6">
        <v>1</v>
      </c>
      <c r="F28" s="6">
        <v>14</v>
      </c>
      <c r="G28" s="6">
        <v>25</v>
      </c>
      <c r="H28" s="6">
        <v>8</v>
      </c>
      <c r="I28" s="6">
        <v>4</v>
      </c>
      <c r="J28" s="7">
        <f aca="true" t="shared" si="3" ref="J28:J36">(C28+G28-I28+2.5*(B28+G28+I28))*(C28+D28+2*E28+3*F28+0.7*H28+2.94*(B28+G28+I28))/(9*(B28+G28+I28))-0.92*(B28+G28+I28)</f>
        <v>47.808608515057074</v>
      </c>
      <c r="K28" s="4">
        <f>IF((B28+G28)&gt;0,IF(J28-$AK$2*$A$5*0.52*(B28-C28+I28)&gt;0,J28-$AK$2*$A$5*0.52*(B28-C28+I28),0),0)</f>
        <v>24.70034881466596</v>
      </c>
      <c r="L28" s="8">
        <f aca="true" t="shared" si="4" ref="L28:L59">K28/$K$84*$F$5</f>
        <v>6.500055838296806</v>
      </c>
      <c r="M28" s="11">
        <v>0</v>
      </c>
      <c r="N28" s="11">
        <v>0</v>
      </c>
      <c r="O28" s="11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7">
        <f aca="true" t="shared" si="5" ref="W28:W59">$S$5*(P28/9)-S28-0.5*(R28-S28)</f>
        <v>0</v>
      </c>
      <c r="X28" s="7">
        <f aca="true" t="shared" si="6" ref="X28:X59">(3*M28-N28+O28)/3</f>
        <v>0</v>
      </c>
      <c r="Y28" s="7">
        <f aca="true" t="shared" si="7" ref="Y28:Y59">IF(P28&gt;0,IF((3*O28)&gt;=(P28*0.9),($S$5-AB28)*P28/9,($S$5-AB28)*O28/3),0)</f>
        <v>0</v>
      </c>
      <c r="Z28" s="4">
        <f>IF((B28+G28)&gt;0,IF(J28-$R$5*(B28-C28+I28)&lt;0,J28-$R$5*(B28-C28+I28),0),0)</f>
        <v>0</v>
      </c>
      <c r="AA28" s="4">
        <f>IF((W28+X28+Y28+Z28)&lt;0,0,W28+X28+Y28+Z28)</f>
        <v>0</v>
      </c>
      <c r="AB28" s="12" t="e">
        <f aca="true" t="shared" si="8" ref="AB28:AB59">(0.56*Q28+0.89*U28+0.32*T28-0.274*P28)*9/P28</f>
        <v>#DIV/0!</v>
      </c>
      <c r="AC28" s="8">
        <f aca="true" t="shared" si="9" ref="AC28:AC59">AA28/($AA$84)*$H$5</f>
        <v>0</v>
      </c>
      <c r="AD28" s="6">
        <v>685</v>
      </c>
      <c r="AE28" s="6">
        <v>453</v>
      </c>
      <c r="AF28" s="6">
        <v>41</v>
      </c>
      <c r="AG28" s="6">
        <v>2</v>
      </c>
      <c r="AH28" s="6">
        <v>4</v>
      </c>
      <c r="AI28" s="6">
        <v>3</v>
      </c>
      <c r="AJ28" s="6">
        <v>43</v>
      </c>
      <c r="AK28" s="6">
        <v>22</v>
      </c>
      <c r="AL28" s="6">
        <v>322</v>
      </c>
      <c r="AM28" s="6">
        <v>0</v>
      </c>
      <c r="AN28" s="6">
        <v>0</v>
      </c>
      <c r="AO28" s="6">
        <v>0</v>
      </c>
      <c r="AP28" s="6">
        <v>0</v>
      </c>
      <c r="AQ28" s="6">
        <v>0</v>
      </c>
      <c r="AR28" s="6">
        <v>0</v>
      </c>
      <c r="AS28" s="6">
        <v>0</v>
      </c>
      <c r="AT28" s="6">
        <v>0</v>
      </c>
      <c r="AU28" s="6">
        <v>0</v>
      </c>
      <c r="AV28" s="6">
        <v>0</v>
      </c>
      <c r="AW28" s="6">
        <v>0</v>
      </c>
      <c r="AX28" s="6">
        <v>0</v>
      </c>
      <c r="AY28" s="6">
        <v>0</v>
      </c>
      <c r="AZ28" s="6">
        <v>0</v>
      </c>
      <c r="BA28" s="6">
        <v>0</v>
      </c>
      <c r="BB28" s="6">
        <v>0</v>
      </c>
      <c r="BC28" s="6">
        <v>0</v>
      </c>
      <c r="BD28" s="6">
        <v>0</v>
      </c>
      <c r="BE28" s="6">
        <v>0</v>
      </c>
      <c r="BF28" s="6">
        <v>0</v>
      </c>
      <c r="BG28" s="6">
        <v>0</v>
      </c>
      <c r="BH28" s="6">
        <v>0</v>
      </c>
      <c r="BI28" s="4">
        <f aca="true" t="shared" si="10" ref="BI28:BI39">IF(AD28&gt;0,IF(AE28+2*(AF28-AK28)-8*AG28+6*AH28-4*AI28-2*AJ28+4*AK28+2*($T$3/$Q$3-AL28/AD28)*AD28&gt;0,AE28+2*(AF28-AK28)-8*AG28+6*AH28-4*AI28-2*AJ28+4*AK28+2*($T$3/$Q$3-AL28/AD28)*AD28,0),0)</f>
        <v>509.81335952848724</v>
      </c>
      <c r="BJ28" s="4">
        <f aca="true" t="shared" si="11" ref="BJ28:BJ39">IF(AM28+2*AN28-5*AO28&gt;0,AM28+2*AN28-5*AO28,0)</f>
        <v>0</v>
      </c>
      <c r="BK28" s="4">
        <f>IF((AQ28+2*AR28-5*AS28+2*BV28+AT28)&gt;0,AQ28+2*AR28-5*AS28+2*BV28+AT28,0)</f>
        <v>0</v>
      </c>
      <c r="BL28" s="4">
        <f>IF((AV28+2*AW28-5*AX28+2*BW28)&gt;0,AV28+2*AW28-5*AX28+2*BW28,0)</f>
        <v>0</v>
      </c>
      <c r="BM28" s="4">
        <f>IF((BA28+2*BB28-5*BC28+BD28+2*BX28)&gt;0,BA28+2*BB28-5*BC28+BD28+2*BX28,0)</f>
        <v>0</v>
      </c>
      <c r="BN28" s="4">
        <f>IF((BF28+4*BG28-5*BH28+2*BY28)&gt;0,BF28+4*BG28-5*BH28+2*BY28,0)</f>
        <v>0</v>
      </c>
      <c r="BO28" s="4">
        <f>BI28/$BI$84*$AI$21</f>
        <v>4.274741371763258</v>
      </c>
      <c r="BP28" s="4">
        <f aca="true" t="shared" si="12" ref="BP28:BP59">BJ28/$BJ$84*$AI$22</f>
        <v>0</v>
      </c>
      <c r="BQ28" s="4">
        <f>BK28/$BK$84*$AI$23</f>
        <v>0</v>
      </c>
      <c r="BR28" s="4">
        <f>BL28/$BL$84*$AI$24</f>
        <v>0</v>
      </c>
      <c r="BS28" s="4">
        <f>BM28/$BM$84*$AI$25</f>
        <v>0</v>
      </c>
      <c r="BT28" s="4">
        <f>BN28/$BN$84*$AI$26</f>
        <v>0</v>
      </c>
      <c r="BU28" s="4">
        <f>SUM(BO28:BT28)</f>
        <v>4.274741371763258</v>
      </c>
      <c r="BV28" s="4">
        <f>IF(AP28&gt;0,IF(((AQ28+AR28)/AP28-($AQ$84+$AR$84)/$AP$84)*AP28&gt;0,((AQ28+AR28)/AP28-($AQ$84+$AR$84)/$AP$84)*AP28,0),0)</f>
        <v>0</v>
      </c>
      <c r="BW28" s="4">
        <f>IF(AU28&gt;0,IF(((AV28+AW28)/AU28-($AV$84+$AW$84)/$AU$84)*AU28&gt;0,((AV28+AW28)/AU28-($AV$84+$AW$84)/$AU$84)*AU28,0),0)</f>
        <v>0</v>
      </c>
      <c r="BX28" s="4">
        <f>IF(AZ28&gt;0,IF(((BA28+BB28)/AZ28-($BA$84+$BB$84)/$AZ$84)*AZ28&gt;0,((BA28+BB28)/AZ28-($BA$84+$BB$84)/$AZ$84)*AZ28,0),0)</f>
        <v>0</v>
      </c>
      <c r="BY28" s="4">
        <f>IF(BE28&gt;0,IF(((BF28+BG28)/BE28-($BF$84+$BG$84)/$BE$84)*BE28&gt;0,((BF28+BG28)/BE28-($BF$84+$BG$84)/$BE$84)*BE28,0),0)</f>
        <v>0</v>
      </c>
    </row>
    <row r="29" spans="1:77" ht="12.75">
      <c r="A29" s="6" t="s">
        <v>57</v>
      </c>
      <c r="B29" s="6">
        <v>322</v>
      </c>
      <c r="C29" s="6">
        <v>90</v>
      </c>
      <c r="D29" s="6">
        <v>14</v>
      </c>
      <c r="E29" s="6">
        <v>0</v>
      </c>
      <c r="F29" s="6">
        <v>14</v>
      </c>
      <c r="G29" s="6">
        <v>34</v>
      </c>
      <c r="H29" s="6">
        <v>0</v>
      </c>
      <c r="I29" s="6">
        <v>1</v>
      </c>
      <c r="J29" s="7">
        <f t="shared" si="3"/>
        <v>49.43472455648924</v>
      </c>
      <c r="K29" s="4">
        <f aca="true" t="shared" si="13" ref="K29:K45">IF((B29+G29)&gt;0,IF(J29-$AK$2*$A$5*0.52*(B29-C29+I29)&gt;0,J29-$AK$2*$A$5*0.52*(B29-C29+I29),0),0)</f>
        <v>24.037439131059386</v>
      </c>
      <c r="L29" s="8">
        <f t="shared" si="4"/>
        <v>6.325606886522006</v>
      </c>
      <c r="M29" s="11">
        <v>0</v>
      </c>
      <c r="N29" s="11">
        <v>0</v>
      </c>
      <c r="O29" s="11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7">
        <f t="shared" si="5"/>
        <v>0</v>
      </c>
      <c r="X29" s="7">
        <f t="shared" si="6"/>
        <v>0</v>
      </c>
      <c r="Y29" s="7">
        <f t="shared" si="7"/>
        <v>0</v>
      </c>
      <c r="Z29" s="4">
        <f aca="true" t="shared" si="14" ref="Z29:Z83">IF((B29+G29)&gt;0,IF(J29-$R$5*(B29-C29+I29)&lt;0,J29-$R$5*(B29-C29+I29),0),0)</f>
        <v>0</v>
      </c>
      <c r="AA29" s="4">
        <f aca="true" t="shared" si="15" ref="AA29:AA83">IF((W29+X29+Y29+Z29)&lt;0,0,W29+X29+Y29+Z29)</f>
        <v>0</v>
      </c>
      <c r="AB29" s="12" t="e">
        <f t="shared" si="8"/>
        <v>#DIV/0!</v>
      </c>
      <c r="AC29" s="8">
        <f t="shared" si="9"/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  <c r="AM29" s="6">
        <v>798</v>
      </c>
      <c r="AN29" s="6">
        <v>59</v>
      </c>
      <c r="AO29" s="6">
        <v>4</v>
      </c>
      <c r="AP29" s="6">
        <v>0</v>
      </c>
      <c r="AQ29" s="6">
        <v>0</v>
      </c>
      <c r="AR29" s="6">
        <v>0</v>
      </c>
      <c r="AS29" s="6">
        <v>0</v>
      </c>
      <c r="AT29" s="6">
        <v>0</v>
      </c>
      <c r="AU29" s="6">
        <v>0</v>
      </c>
      <c r="AV29" s="6">
        <v>0</v>
      </c>
      <c r="AW29" s="6">
        <v>0</v>
      </c>
      <c r="AX29" s="6">
        <v>0</v>
      </c>
      <c r="AY29" s="6">
        <v>0</v>
      </c>
      <c r="AZ29" s="6">
        <v>0</v>
      </c>
      <c r="BA29" s="6">
        <v>0</v>
      </c>
      <c r="BB29" s="6">
        <v>0</v>
      </c>
      <c r="BC29" s="6">
        <v>0</v>
      </c>
      <c r="BD29" s="6">
        <v>0</v>
      </c>
      <c r="BE29" s="6">
        <v>0</v>
      </c>
      <c r="BF29" s="6">
        <v>0</v>
      </c>
      <c r="BG29" s="6">
        <v>0</v>
      </c>
      <c r="BH29" s="6">
        <v>0</v>
      </c>
      <c r="BI29" s="4">
        <f t="shared" si="10"/>
        <v>0</v>
      </c>
      <c r="BJ29" s="4">
        <f t="shared" si="11"/>
        <v>896</v>
      </c>
      <c r="BK29" s="4">
        <f aca="true" t="shared" si="16" ref="BK29:BK83">IF((AQ29+2*AR29-5*AS29+2*BV29+AT29)&gt;0,AQ29+2*AR29-5*AS29+2*BV29+AT29,0)</f>
        <v>0</v>
      </c>
      <c r="BL29" s="4">
        <f aca="true" t="shared" si="17" ref="BL29:BL83">IF((AV29+2*AW29-5*AX29+2*BW29)&gt;0,AV29+2*AW29-5*AX29+2*BW29,0)</f>
        <v>0</v>
      </c>
      <c r="BM29" s="4">
        <f aca="true" t="shared" si="18" ref="BM29:BM83">IF((BA29+2*BB29-5*BC29+BD29+2*BX29)&gt;0,BA29+2*BB29-5*BC29+BD29+2*BX29,0)</f>
        <v>0</v>
      </c>
      <c r="BN29" s="4">
        <f aca="true" t="shared" si="19" ref="BN29:BN83">IF((BF29+4*BG29-5*BH29+2*BY29)&gt;0,BF29+4*BG29-5*BH29+2*BY29,0)</f>
        <v>0</v>
      </c>
      <c r="BO29" s="4">
        <f aca="true" t="shared" si="20" ref="BO29:BO83">BI29/$BI$84*$AI$21</f>
        <v>0</v>
      </c>
      <c r="BP29" s="4">
        <f t="shared" si="12"/>
        <v>1.2287954268010384</v>
      </c>
      <c r="BQ29" s="4">
        <f aca="true" t="shared" si="21" ref="BQ29:BQ83">BK29/$BK$84*$AI$23</f>
        <v>0</v>
      </c>
      <c r="BR29" s="4">
        <f aca="true" t="shared" si="22" ref="BR29:BR83">BL29/$BL$84*$AI$24</f>
        <v>0</v>
      </c>
      <c r="BS29" s="4">
        <f aca="true" t="shared" si="23" ref="BS29:BS83">BM29/$BM$84*$AI$25</f>
        <v>0</v>
      </c>
      <c r="BT29" s="4">
        <f aca="true" t="shared" si="24" ref="BT29:BT83">BN29/$BN$84*$AI$26</f>
        <v>0</v>
      </c>
      <c r="BU29" s="4">
        <f aca="true" t="shared" si="25" ref="BU29:BU83">SUM(BO29:BT29)</f>
        <v>1.2287954268010384</v>
      </c>
      <c r="BV29" s="4">
        <f aca="true" t="shared" si="26" ref="BV29:BV83">IF(AP29&gt;0,IF(((AQ29+AR29)/AP29-($AQ$84+$AR$84)/$AP$84)*AP29&gt;0,((AQ29+AR29)/AP29-($AQ$84+$AR$84)/$AP$84)*AP29,0),0)</f>
        <v>0</v>
      </c>
      <c r="BW29" s="4">
        <f aca="true" t="shared" si="27" ref="BW29:BW83">IF(AU29&gt;0,IF(((AV29+AW29)/AU29-($AV$84+$AW$84)/$AU$84)*AU29&gt;0,((AV29+AW29)/AU29-($AV$84+$AW$84)/$AU$84)*AU29,0),0)</f>
        <v>0</v>
      </c>
      <c r="BX29" s="4">
        <f aca="true" t="shared" si="28" ref="BX29:BX83">IF(AZ29&gt;0,IF(((BA29+BB29)/AZ29-($BA$84+$BB$84)/$AZ$84)*AZ29&gt;0,((BA29+BB29)/AZ29-($BA$84+$BB$84)/$AZ$84)*AZ29,0),0)</f>
        <v>0</v>
      </c>
      <c r="BY29" s="4">
        <f aca="true" t="shared" si="29" ref="BY29:BY83">IF(BE29&gt;0,IF(((BF29+BG29)/BE29-($BF$84+$BG$84)/$BE$84)*BE29&gt;0,((BF29+BG29)/BE29-($BF$84+$BG$84)/$BE$84)*BE29,0),0)</f>
        <v>0</v>
      </c>
    </row>
    <row r="30" spans="1:77" ht="12.75">
      <c r="A30" s="6" t="s">
        <v>58</v>
      </c>
      <c r="B30" s="6">
        <v>442</v>
      </c>
      <c r="C30" s="6">
        <v>139</v>
      </c>
      <c r="D30" s="6">
        <v>32</v>
      </c>
      <c r="E30" s="6">
        <v>2</v>
      </c>
      <c r="F30" s="6">
        <v>19</v>
      </c>
      <c r="G30" s="6">
        <v>10</v>
      </c>
      <c r="H30" s="6">
        <v>8</v>
      </c>
      <c r="I30" s="6">
        <v>2</v>
      </c>
      <c r="J30" s="7">
        <f t="shared" si="3"/>
        <v>75.65468428781196</v>
      </c>
      <c r="K30" s="4">
        <f t="shared" si="13"/>
        <v>42.409310662249275</v>
      </c>
      <c r="L30" s="8">
        <f t="shared" si="4"/>
        <v>11.16028317805051</v>
      </c>
      <c r="M30" s="11">
        <v>0</v>
      </c>
      <c r="N30" s="11">
        <v>0</v>
      </c>
      <c r="O30" s="11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7">
        <f t="shared" si="5"/>
        <v>0</v>
      </c>
      <c r="X30" s="7">
        <f t="shared" si="6"/>
        <v>0</v>
      </c>
      <c r="Y30" s="7">
        <f t="shared" si="7"/>
        <v>0</v>
      </c>
      <c r="Z30" s="4">
        <f t="shared" si="14"/>
        <v>0</v>
      </c>
      <c r="AA30" s="4">
        <f t="shared" si="15"/>
        <v>0</v>
      </c>
      <c r="AB30" s="12" t="e">
        <f t="shared" si="8"/>
        <v>#DIV/0!</v>
      </c>
      <c r="AC30" s="8">
        <f t="shared" si="9"/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  <c r="AM30" s="6">
        <v>0</v>
      </c>
      <c r="AN30" s="6">
        <v>0</v>
      </c>
      <c r="AO30" s="6">
        <v>0</v>
      </c>
      <c r="AP30" s="6">
        <v>891</v>
      </c>
      <c r="AQ30" s="6">
        <v>205</v>
      </c>
      <c r="AR30" s="6">
        <v>335</v>
      </c>
      <c r="AS30" s="6">
        <v>15</v>
      </c>
      <c r="AT30" s="6">
        <v>70</v>
      </c>
      <c r="AU30" s="6">
        <v>0</v>
      </c>
      <c r="AV30" s="6">
        <v>0</v>
      </c>
      <c r="AW30" s="6">
        <v>0</v>
      </c>
      <c r="AX30" s="6">
        <v>0</v>
      </c>
      <c r="AY30" s="6">
        <v>0</v>
      </c>
      <c r="AZ30" s="6">
        <v>0</v>
      </c>
      <c r="BA30" s="6">
        <v>0</v>
      </c>
      <c r="BB30" s="6">
        <v>0</v>
      </c>
      <c r="BC30" s="6">
        <v>0</v>
      </c>
      <c r="BD30" s="6">
        <v>0</v>
      </c>
      <c r="BE30" s="6">
        <v>0</v>
      </c>
      <c r="BF30" s="6">
        <v>0</v>
      </c>
      <c r="BG30" s="6">
        <v>0</v>
      </c>
      <c r="BH30" s="6">
        <v>0</v>
      </c>
      <c r="BI30" s="4">
        <f t="shared" si="10"/>
        <v>0</v>
      </c>
      <c r="BJ30" s="4">
        <f t="shared" si="11"/>
        <v>0</v>
      </c>
      <c r="BK30" s="4">
        <f t="shared" si="16"/>
        <v>870</v>
      </c>
      <c r="BL30" s="4">
        <f t="shared" si="17"/>
        <v>0</v>
      </c>
      <c r="BM30" s="4">
        <f t="shared" si="18"/>
        <v>0</v>
      </c>
      <c r="BN30" s="4">
        <f t="shared" si="19"/>
        <v>0</v>
      </c>
      <c r="BO30" s="4">
        <f t="shared" si="20"/>
        <v>0</v>
      </c>
      <c r="BP30" s="4">
        <f t="shared" si="12"/>
        <v>0</v>
      </c>
      <c r="BQ30" s="4">
        <f t="shared" si="21"/>
        <v>3.7322401109914924</v>
      </c>
      <c r="BR30" s="4">
        <f t="shared" si="22"/>
        <v>0</v>
      </c>
      <c r="BS30" s="4">
        <f t="shared" si="23"/>
        <v>0</v>
      </c>
      <c r="BT30" s="4">
        <f t="shared" si="24"/>
        <v>0</v>
      </c>
      <c r="BU30" s="4">
        <f t="shared" si="25"/>
        <v>3.7322401109914924</v>
      </c>
      <c r="BV30" s="4">
        <f t="shared" si="26"/>
        <v>0</v>
      </c>
      <c r="BW30" s="4">
        <f t="shared" si="27"/>
        <v>0</v>
      </c>
      <c r="BX30" s="4">
        <f t="shared" si="28"/>
        <v>0</v>
      </c>
      <c r="BY30" s="4">
        <f t="shared" si="29"/>
        <v>0</v>
      </c>
    </row>
    <row r="31" spans="1:77" ht="12.75">
      <c r="A31" s="6" t="s">
        <v>59</v>
      </c>
      <c r="B31" s="6">
        <v>321</v>
      </c>
      <c r="C31" s="6">
        <v>86</v>
      </c>
      <c r="D31" s="6">
        <v>20</v>
      </c>
      <c r="E31" s="6">
        <v>1</v>
      </c>
      <c r="F31" s="6">
        <v>20</v>
      </c>
      <c r="G31" s="6">
        <v>46</v>
      </c>
      <c r="H31" s="6">
        <v>3</v>
      </c>
      <c r="I31" s="6">
        <v>3</v>
      </c>
      <c r="J31" s="7">
        <f t="shared" si="3"/>
        <v>57.74612612612606</v>
      </c>
      <c r="K31" s="4">
        <f t="shared" si="13"/>
        <v>31.803834575686977</v>
      </c>
      <c r="L31" s="8">
        <f t="shared" si="4"/>
        <v>8.369383856278777</v>
      </c>
      <c r="M31" s="11">
        <v>0</v>
      </c>
      <c r="N31" s="11">
        <v>0</v>
      </c>
      <c r="O31" s="11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7">
        <f t="shared" si="5"/>
        <v>0</v>
      </c>
      <c r="X31" s="7">
        <f t="shared" si="6"/>
        <v>0</v>
      </c>
      <c r="Y31" s="7">
        <f t="shared" si="7"/>
        <v>0</v>
      </c>
      <c r="Z31" s="4">
        <f t="shared" si="14"/>
        <v>0</v>
      </c>
      <c r="AA31" s="4">
        <f t="shared" si="15"/>
        <v>0</v>
      </c>
      <c r="AB31" s="12" t="e">
        <f t="shared" si="8"/>
        <v>#DIV/0!</v>
      </c>
      <c r="AC31" s="8">
        <f t="shared" si="9"/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  <c r="AN31" s="6">
        <v>0</v>
      </c>
      <c r="AO31" s="6">
        <v>0</v>
      </c>
      <c r="AP31" s="6">
        <v>0</v>
      </c>
      <c r="AQ31" s="6">
        <v>0</v>
      </c>
      <c r="AR31" s="6">
        <v>0</v>
      </c>
      <c r="AS31" s="6">
        <v>0</v>
      </c>
      <c r="AT31" s="6">
        <v>0</v>
      </c>
      <c r="AU31" s="6">
        <v>754</v>
      </c>
      <c r="AV31" s="6">
        <v>62</v>
      </c>
      <c r="AW31" s="6">
        <v>173</v>
      </c>
      <c r="AX31" s="6">
        <v>15</v>
      </c>
      <c r="AY31" s="6">
        <v>12</v>
      </c>
      <c r="AZ31" s="6">
        <v>0</v>
      </c>
      <c r="BA31" s="6">
        <v>0</v>
      </c>
      <c r="BB31" s="6">
        <v>0</v>
      </c>
      <c r="BC31" s="6">
        <v>0</v>
      </c>
      <c r="BD31" s="6">
        <v>0</v>
      </c>
      <c r="BE31" s="6">
        <v>0</v>
      </c>
      <c r="BF31" s="6">
        <v>0</v>
      </c>
      <c r="BG31" s="6">
        <v>0</v>
      </c>
      <c r="BH31" s="6">
        <v>0</v>
      </c>
      <c r="BI31" s="4">
        <f t="shared" si="10"/>
        <v>0</v>
      </c>
      <c r="BJ31" s="4">
        <f t="shared" si="11"/>
        <v>0</v>
      </c>
      <c r="BK31" s="4">
        <f t="shared" si="16"/>
        <v>0</v>
      </c>
      <c r="BL31" s="4">
        <f t="shared" si="17"/>
        <v>337.4031465093412</v>
      </c>
      <c r="BM31" s="4">
        <f t="shared" si="18"/>
        <v>0</v>
      </c>
      <c r="BN31" s="4">
        <f t="shared" si="19"/>
        <v>0</v>
      </c>
      <c r="BO31" s="4">
        <f t="shared" si="20"/>
        <v>0</v>
      </c>
      <c r="BP31" s="4">
        <f t="shared" si="12"/>
        <v>0</v>
      </c>
      <c r="BQ31" s="4">
        <f t="shared" si="21"/>
        <v>0</v>
      </c>
      <c r="BR31" s="4">
        <f t="shared" si="22"/>
        <v>2.2600881227753415</v>
      </c>
      <c r="BS31" s="4">
        <f t="shared" si="23"/>
        <v>0</v>
      </c>
      <c r="BT31" s="4">
        <f t="shared" si="24"/>
        <v>0</v>
      </c>
      <c r="BU31" s="4">
        <f t="shared" si="25"/>
        <v>2.2600881227753415</v>
      </c>
      <c r="BV31" s="4">
        <f t="shared" si="26"/>
        <v>0</v>
      </c>
      <c r="BW31" s="4">
        <f t="shared" si="27"/>
        <v>2.2015732546705795</v>
      </c>
      <c r="BX31" s="4">
        <f t="shared" si="28"/>
        <v>0</v>
      </c>
      <c r="BY31" s="4">
        <f t="shared" si="29"/>
        <v>0</v>
      </c>
    </row>
    <row r="32" spans="1:77" ht="12.75">
      <c r="A32" s="6" t="s">
        <v>60</v>
      </c>
      <c r="B32" s="6">
        <v>286</v>
      </c>
      <c r="C32" s="6">
        <v>78</v>
      </c>
      <c r="D32" s="6">
        <v>10</v>
      </c>
      <c r="E32" s="6">
        <v>1</v>
      </c>
      <c r="F32" s="6">
        <v>1</v>
      </c>
      <c r="G32" s="6">
        <v>23</v>
      </c>
      <c r="H32" s="6">
        <v>13</v>
      </c>
      <c r="I32" s="6">
        <v>4</v>
      </c>
      <c r="J32" s="7">
        <f t="shared" si="3"/>
        <v>31.220134895278647</v>
      </c>
      <c r="K32" s="4">
        <f t="shared" si="13"/>
        <v>8.111875194887535</v>
      </c>
      <c r="L32" s="8">
        <f t="shared" si="4"/>
        <v>2.13469219061216</v>
      </c>
      <c r="M32" s="11">
        <v>0</v>
      </c>
      <c r="N32" s="11">
        <v>0</v>
      </c>
      <c r="O32" s="11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7">
        <f t="shared" si="5"/>
        <v>0</v>
      </c>
      <c r="X32" s="7">
        <f t="shared" si="6"/>
        <v>0</v>
      </c>
      <c r="Y32" s="7">
        <f t="shared" si="7"/>
        <v>0</v>
      </c>
      <c r="Z32" s="4">
        <f t="shared" si="14"/>
        <v>0</v>
      </c>
      <c r="AA32" s="4">
        <f t="shared" si="15"/>
        <v>0</v>
      </c>
      <c r="AB32" s="12" t="e">
        <f t="shared" si="8"/>
        <v>#DIV/0!</v>
      </c>
      <c r="AC32" s="8">
        <f t="shared" si="9"/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6">
        <v>0</v>
      </c>
      <c r="AO32" s="6">
        <v>0</v>
      </c>
      <c r="AP32" s="6">
        <v>0</v>
      </c>
      <c r="AQ32" s="6">
        <v>0</v>
      </c>
      <c r="AR32" s="6">
        <v>0</v>
      </c>
      <c r="AS32" s="6">
        <v>0</v>
      </c>
      <c r="AT32" s="6">
        <v>0</v>
      </c>
      <c r="AU32" s="6">
        <v>0</v>
      </c>
      <c r="AV32" s="6">
        <v>0</v>
      </c>
      <c r="AW32" s="6">
        <v>0</v>
      </c>
      <c r="AX32" s="6">
        <v>0</v>
      </c>
      <c r="AY32" s="6">
        <v>0</v>
      </c>
      <c r="AZ32" s="6">
        <v>612</v>
      </c>
      <c r="BA32" s="6">
        <v>113</v>
      </c>
      <c r="BB32" s="6">
        <v>204</v>
      </c>
      <c r="BC32" s="6">
        <v>6</v>
      </c>
      <c r="BD32" s="6">
        <v>54</v>
      </c>
      <c r="BE32" s="6">
        <v>0</v>
      </c>
      <c r="BF32" s="6">
        <v>0</v>
      </c>
      <c r="BG32" s="6">
        <v>0</v>
      </c>
      <c r="BH32" s="6">
        <v>0</v>
      </c>
      <c r="BI32" s="4">
        <f t="shared" si="10"/>
        <v>0</v>
      </c>
      <c r="BJ32" s="4">
        <f t="shared" si="11"/>
        <v>0</v>
      </c>
      <c r="BK32" s="4">
        <f t="shared" si="16"/>
        <v>0</v>
      </c>
      <c r="BL32" s="4">
        <f t="shared" si="17"/>
        <v>0</v>
      </c>
      <c r="BM32" s="4">
        <f t="shared" si="18"/>
        <v>545</v>
      </c>
      <c r="BN32" s="4">
        <f t="shared" si="19"/>
        <v>0</v>
      </c>
      <c r="BO32" s="4">
        <f t="shared" si="20"/>
        <v>0</v>
      </c>
      <c r="BP32" s="4">
        <f t="shared" si="12"/>
        <v>0</v>
      </c>
      <c r="BQ32" s="4">
        <f t="shared" si="21"/>
        <v>0</v>
      </c>
      <c r="BR32" s="4">
        <f t="shared" si="22"/>
        <v>0</v>
      </c>
      <c r="BS32" s="4">
        <f t="shared" si="23"/>
        <v>2.502416825945311</v>
      </c>
      <c r="BT32" s="4">
        <f t="shared" si="24"/>
        <v>0</v>
      </c>
      <c r="BU32" s="4">
        <f t="shared" si="25"/>
        <v>2.502416825945311</v>
      </c>
      <c r="BV32" s="4">
        <f t="shared" si="26"/>
        <v>0</v>
      </c>
      <c r="BW32" s="4">
        <f t="shared" si="27"/>
        <v>0</v>
      </c>
      <c r="BX32" s="4">
        <f t="shared" si="28"/>
        <v>0</v>
      </c>
      <c r="BY32" s="4">
        <f t="shared" si="29"/>
        <v>0</v>
      </c>
    </row>
    <row r="33" spans="1:77" ht="12.75">
      <c r="A33" s="6" t="s">
        <v>61</v>
      </c>
      <c r="B33" s="6">
        <v>459</v>
      </c>
      <c r="C33" s="6">
        <v>160</v>
      </c>
      <c r="D33" s="6">
        <v>32</v>
      </c>
      <c r="E33" s="6">
        <v>8</v>
      </c>
      <c r="F33" s="6">
        <v>12</v>
      </c>
      <c r="G33" s="6">
        <v>52</v>
      </c>
      <c r="H33" s="6">
        <v>60</v>
      </c>
      <c r="I33" s="6">
        <v>12</v>
      </c>
      <c r="J33" s="7">
        <f t="shared" si="3"/>
        <v>102.88655831739953</v>
      </c>
      <c r="K33" s="4">
        <f t="shared" si="13"/>
        <v>68.98717734182577</v>
      </c>
      <c r="L33" s="8">
        <f t="shared" si="4"/>
        <v>18.154419932001108</v>
      </c>
      <c r="M33" s="11">
        <v>0</v>
      </c>
      <c r="N33" s="11">
        <v>0</v>
      </c>
      <c r="O33" s="11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7">
        <f t="shared" si="5"/>
        <v>0</v>
      </c>
      <c r="X33" s="7">
        <f t="shared" si="6"/>
        <v>0</v>
      </c>
      <c r="Y33" s="7">
        <f t="shared" si="7"/>
        <v>0</v>
      </c>
      <c r="Z33" s="4">
        <f t="shared" si="14"/>
        <v>0</v>
      </c>
      <c r="AA33" s="4">
        <f t="shared" si="15"/>
        <v>0</v>
      </c>
      <c r="AB33" s="12" t="e">
        <f t="shared" si="8"/>
        <v>#DIV/0!</v>
      </c>
      <c r="AC33" s="8">
        <f t="shared" si="9"/>
        <v>0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  <c r="AJ33" s="6">
        <v>0</v>
      </c>
      <c r="AK33" s="6">
        <v>0</v>
      </c>
      <c r="AL33" s="6">
        <v>0</v>
      </c>
      <c r="AM33" s="6">
        <v>0</v>
      </c>
      <c r="AN33" s="6">
        <v>0</v>
      </c>
      <c r="AO33" s="6">
        <v>0</v>
      </c>
      <c r="AP33" s="6">
        <v>0</v>
      </c>
      <c r="AQ33" s="6">
        <v>0</v>
      </c>
      <c r="AR33" s="6">
        <v>0</v>
      </c>
      <c r="AS33" s="6">
        <v>0</v>
      </c>
      <c r="AT33" s="6">
        <v>0</v>
      </c>
      <c r="AU33" s="6">
        <v>0</v>
      </c>
      <c r="AV33" s="6">
        <v>0</v>
      </c>
      <c r="AW33" s="6">
        <v>0</v>
      </c>
      <c r="AX33" s="6">
        <v>0</v>
      </c>
      <c r="AY33" s="6">
        <v>0</v>
      </c>
      <c r="AZ33" s="6">
        <v>0</v>
      </c>
      <c r="BA33" s="6">
        <v>0</v>
      </c>
      <c r="BB33" s="6">
        <v>0</v>
      </c>
      <c r="BC33" s="6">
        <v>0</v>
      </c>
      <c r="BD33" s="6">
        <v>0</v>
      </c>
      <c r="BE33" s="6">
        <v>974</v>
      </c>
      <c r="BF33" s="6">
        <v>276</v>
      </c>
      <c r="BG33" s="6">
        <v>13</v>
      </c>
      <c r="BH33" s="6">
        <v>2</v>
      </c>
      <c r="BI33" s="4">
        <f t="shared" si="10"/>
        <v>0</v>
      </c>
      <c r="BJ33" s="4">
        <f t="shared" si="11"/>
        <v>0</v>
      </c>
      <c r="BK33" s="4">
        <f t="shared" si="16"/>
        <v>0</v>
      </c>
      <c r="BL33" s="4">
        <f t="shared" si="17"/>
        <v>0</v>
      </c>
      <c r="BM33" s="4">
        <f t="shared" si="18"/>
        <v>0</v>
      </c>
      <c r="BN33" s="4">
        <f t="shared" si="19"/>
        <v>405.49181401440734</v>
      </c>
      <c r="BO33" s="4">
        <f t="shared" si="20"/>
        <v>0</v>
      </c>
      <c r="BP33" s="4">
        <f t="shared" si="12"/>
        <v>0</v>
      </c>
      <c r="BQ33" s="4">
        <f t="shared" si="21"/>
        <v>0</v>
      </c>
      <c r="BR33" s="4">
        <f t="shared" si="22"/>
        <v>0</v>
      </c>
      <c r="BS33" s="4">
        <f t="shared" si="23"/>
        <v>0</v>
      </c>
      <c r="BT33" s="4">
        <f t="shared" si="24"/>
        <v>3.5511443174509854</v>
      </c>
      <c r="BU33" s="4">
        <f t="shared" si="25"/>
        <v>3.5511443174509854</v>
      </c>
      <c r="BV33" s="4">
        <f t="shared" si="26"/>
        <v>0</v>
      </c>
      <c r="BW33" s="4">
        <f t="shared" si="27"/>
        <v>0</v>
      </c>
      <c r="BX33" s="4">
        <f t="shared" si="28"/>
        <v>0</v>
      </c>
      <c r="BY33" s="4">
        <f t="shared" si="29"/>
        <v>43.74590700720368</v>
      </c>
    </row>
    <row r="34" spans="1:77" ht="12.75">
      <c r="A34" s="6" t="s">
        <v>62</v>
      </c>
      <c r="B34" s="6">
        <v>412</v>
      </c>
      <c r="C34" s="6">
        <v>147</v>
      </c>
      <c r="D34" s="6">
        <v>35</v>
      </c>
      <c r="E34" s="6">
        <v>2</v>
      </c>
      <c r="F34" s="6">
        <v>36</v>
      </c>
      <c r="G34" s="6">
        <v>58</v>
      </c>
      <c r="H34" s="6">
        <v>9</v>
      </c>
      <c r="I34" s="6">
        <v>6</v>
      </c>
      <c r="J34" s="7">
        <f t="shared" si="3"/>
        <v>113.18617647058824</v>
      </c>
      <c r="K34" s="4">
        <f t="shared" si="13"/>
        <v>83.64684449508827</v>
      </c>
      <c r="L34" s="8">
        <f t="shared" si="4"/>
        <v>22.012205738267685</v>
      </c>
      <c r="M34" s="11">
        <v>0</v>
      </c>
      <c r="N34" s="11">
        <v>0</v>
      </c>
      <c r="O34" s="11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7">
        <f t="shared" si="5"/>
        <v>0</v>
      </c>
      <c r="X34" s="7">
        <f t="shared" si="6"/>
        <v>0</v>
      </c>
      <c r="Y34" s="7">
        <f t="shared" si="7"/>
        <v>0</v>
      </c>
      <c r="Z34" s="4">
        <f t="shared" si="14"/>
        <v>0</v>
      </c>
      <c r="AA34" s="4">
        <f t="shared" si="15"/>
        <v>0</v>
      </c>
      <c r="AB34" s="12" t="e">
        <f t="shared" si="8"/>
        <v>#DIV/0!</v>
      </c>
      <c r="AC34" s="8">
        <f t="shared" si="9"/>
        <v>0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6">
        <v>0</v>
      </c>
      <c r="AJ34" s="6">
        <v>0</v>
      </c>
      <c r="AK34" s="6">
        <v>0</v>
      </c>
      <c r="AL34" s="6">
        <v>0</v>
      </c>
      <c r="AM34" s="6">
        <v>0</v>
      </c>
      <c r="AN34" s="6">
        <v>0</v>
      </c>
      <c r="AO34" s="6">
        <v>0</v>
      </c>
      <c r="AP34" s="6">
        <v>0</v>
      </c>
      <c r="AQ34" s="6">
        <v>0</v>
      </c>
      <c r="AR34" s="6">
        <v>0</v>
      </c>
      <c r="AS34" s="6">
        <v>0</v>
      </c>
      <c r="AT34" s="6">
        <v>0</v>
      </c>
      <c r="AU34" s="6">
        <v>0</v>
      </c>
      <c r="AV34" s="6">
        <v>0</v>
      </c>
      <c r="AW34" s="6">
        <v>0</v>
      </c>
      <c r="AX34" s="6">
        <v>0</v>
      </c>
      <c r="AY34" s="6">
        <v>0</v>
      </c>
      <c r="AZ34" s="6">
        <v>0</v>
      </c>
      <c r="BA34" s="6">
        <v>0</v>
      </c>
      <c r="BB34" s="6">
        <v>0</v>
      </c>
      <c r="BC34" s="6">
        <v>0</v>
      </c>
      <c r="BD34" s="6">
        <v>0</v>
      </c>
      <c r="BE34" s="6">
        <v>933</v>
      </c>
      <c r="BF34" s="6">
        <v>205</v>
      </c>
      <c r="BG34" s="6">
        <v>8</v>
      </c>
      <c r="BH34" s="6">
        <v>6</v>
      </c>
      <c r="BI34" s="4">
        <f t="shared" si="10"/>
        <v>0</v>
      </c>
      <c r="BJ34" s="4">
        <f t="shared" si="11"/>
        <v>0</v>
      </c>
      <c r="BK34" s="4">
        <f t="shared" si="16"/>
        <v>0</v>
      </c>
      <c r="BL34" s="4">
        <f t="shared" si="17"/>
        <v>0</v>
      </c>
      <c r="BM34" s="4">
        <f t="shared" si="18"/>
        <v>0</v>
      </c>
      <c r="BN34" s="4">
        <f t="shared" si="19"/>
        <v>207</v>
      </c>
      <c r="BO34" s="4">
        <f t="shared" si="20"/>
        <v>0</v>
      </c>
      <c r="BP34" s="4">
        <f t="shared" si="12"/>
        <v>0</v>
      </c>
      <c r="BQ34" s="4">
        <f t="shared" si="21"/>
        <v>0</v>
      </c>
      <c r="BR34" s="4">
        <f t="shared" si="22"/>
        <v>0</v>
      </c>
      <c r="BS34" s="4">
        <f t="shared" si="23"/>
        <v>0</v>
      </c>
      <c r="BT34" s="4">
        <f t="shared" si="24"/>
        <v>1.8128279001120253</v>
      </c>
      <c r="BU34" s="4">
        <f t="shared" si="25"/>
        <v>1.8128279001120253</v>
      </c>
      <c r="BV34" s="4">
        <f t="shared" si="26"/>
        <v>0</v>
      </c>
      <c r="BW34" s="4">
        <f t="shared" si="27"/>
        <v>0</v>
      </c>
      <c r="BX34" s="4">
        <f t="shared" si="28"/>
        <v>0</v>
      </c>
      <c r="BY34" s="4">
        <f t="shared" si="29"/>
        <v>0</v>
      </c>
    </row>
    <row r="35" spans="1:77" ht="12.75">
      <c r="A35" s="6" t="s">
        <v>63</v>
      </c>
      <c r="B35" s="6">
        <v>290</v>
      </c>
      <c r="C35" s="6">
        <v>78</v>
      </c>
      <c r="D35" s="6">
        <v>22</v>
      </c>
      <c r="E35" s="6">
        <v>0</v>
      </c>
      <c r="F35" s="6">
        <v>17</v>
      </c>
      <c r="G35" s="6">
        <v>31</v>
      </c>
      <c r="H35" s="6">
        <v>8</v>
      </c>
      <c r="I35" s="6">
        <v>4</v>
      </c>
      <c r="J35" s="7">
        <f t="shared" si="3"/>
        <v>49.83820512820506</v>
      </c>
      <c r="K35" s="4">
        <f t="shared" si="13"/>
        <v>26.293940527806566</v>
      </c>
      <c r="L35" s="8">
        <f t="shared" si="4"/>
        <v>6.9194197588868915</v>
      </c>
      <c r="M35" s="11">
        <v>0</v>
      </c>
      <c r="N35" s="11">
        <v>0</v>
      </c>
      <c r="O35" s="11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7">
        <f t="shared" si="5"/>
        <v>0</v>
      </c>
      <c r="X35" s="7">
        <f t="shared" si="6"/>
        <v>0</v>
      </c>
      <c r="Y35" s="7">
        <f t="shared" si="7"/>
        <v>0</v>
      </c>
      <c r="Z35" s="4">
        <f t="shared" si="14"/>
        <v>0</v>
      </c>
      <c r="AA35" s="4">
        <f t="shared" si="15"/>
        <v>0</v>
      </c>
      <c r="AB35" s="12" t="e">
        <f t="shared" si="8"/>
        <v>#DIV/0!</v>
      </c>
      <c r="AC35" s="8">
        <f t="shared" si="9"/>
        <v>0</v>
      </c>
      <c r="AD35" s="6">
        <v>0</v>
      </c>
      <c r="AE35" s="6">
        <v>0</v>
      </c>
      <c r="AF35" s="6">
        <v>0</v>
      </c>
      <c r="AG35" s="6">
        <v>0</v>
      </c>
      <c r="AH35" s="6">
        <v>0</v>
      </c>
      <c r="AI35" s="6">
        <v>0</v>
      </c>
      <c r="AJ35" s="6">
        <v>0</v>
      </c>
      <c r="AK35" s="6">
        <v>0</v>
      </c>
      <c r="AL35" s="6">
        <v>0</v>
      </c>
      <c r="AM35" s="6">
        <v>0</v>
      </c>
      <c r="AN35" s="6">
        <v>0</v>
      </c>
      <c r="AO35" s="6">
        <v>0</v>
      </c>
      <c r="AP35" s="6">
        <v>0</v>
      </c>
      <c r="AQ35" s="6">
        <v>0</v>
      </c>
      <c r="AR35" s="6">
        <v>0</v>
      </c>
      <c r="AS35" s="6">
        <v>0</v>
      </c>
      <c r="AT35" s="6">
        <v>0</v>
      </c>
      <c r="AU35" s="6">
        <v>0</v>
      </c>
      <c r="AV35" s="6">
        <v>0</v>
      </c>
      <c r="AW35" s="6">
        <v>0</v>
      </c>
      <c r="AX35" s="6">
        <v>0</v>
      </c>
      <c r="AY35" s="6">
        <v>0</v>
      </c>
      <c r="AZ35" s="6">
        <v>0</v>
      </c>
      <c r="BA35" s="6">
        <v>0</v>
      </c>
      <c r="BB35" s="6">
        <v>0</v>
      </c>
      <c r="BC35" s="6">
        <v>0</v>
      </c>
      <c r="BD35" s="6">
        <v>0</v>
      </c>
      <c r="BE35" s="6">
        <v>675</v>
      </c>
      <c r="BF35" s="6">
        <v>150</v>
      </c>
      <c r="BG35" s="6">
        <v>7</v>
      </c>
      <c r="BH35" s="6">
        <v>1</v>
      </c>
      <c r="BI35" s="4">
        <f t="shared" si="10"/>
        <v>0</v>
      </c>
      <c r="BJ35" s="4">
        <f t="shared" si="11"/>
        <v>0</v>
      </c>
      <c r="BK35" s="4">
        <f t="shared" si="16"/>
        <v>0</v>
      </c>
      <c r="BL35" s="4">
        <f t="shared" si="17"/>
        <v>0</v>
      </c>
      <c r="BM35" s="4">
        <f t="shared" si="18"/>
        <v>0</v>
      </c>
      <c r="BN35" s="4">
        <f t="shared" si="19"/>
        <v>173</v>
      </c>
      <c r="BO35" s="4">
        <f t="shared" si="20"/>
        <v>0</v>
      </c>
      <c r="BP35" s="4">
        <f t="shared" si="12"/>
        <v>0</v>
      </c>
      <c r="BQ35" s="4">
        <f t="shared" si="21"/>
        <v>0</v>
      </c>
      <c r="BR35" s="4">
        <f t="shared" si="22"/>
        <v>0</v>
      </c>
      <c r="BS35" s="4">
        <f t="shared" si="23"/>
        <v>0</v>
      </c>
      <c r="BT35" s="4">
        <f t="shared" si="24"/>
        <v>1.5150687281129487</v>
      </c>
      <c r="BU35" s="4">
        <f t="shared" si="25"/>
        <v>1.5150687281129487</v>
      </c>
      <c r="BV35" s="4">
        <f t="shared" si="26"/>
        <v>0</v>
      </c>
      <c r="BW35" s="4">
        <f t="shared" si="27"/>
        <v>0</v>
      </c>
      <c r="BX35" s="4">
        <f t="shared" si="28"/>
        <v>0</v>
      </c>
      <c r="BY35" s="4">
        <f t="shared" si="29"/>
        <v>0</v>
      </c>
    </row>
    <row r="36" spans="1:77" ht="12.75">
      <c r="A36" s="6" t="s">
        <v>64</v>
      </c>
      <c r="B36" s="6">
        <v>433</v>
      </c>
      <c r="C36" s="6">
        <v>110</v>
      </c>
      <c r="D36" s="6">
        <v>21</v>
      </c>
      <c r="E36" s="6">
        <v>1</v>
      </c>
      <c r="F36" s="6">
        <v>17</v>
      </c>
      <c r="G36" s="6">
        <v>31</v>
      </c>
      <c r="H36" s="6">
        <v>8</v>
      </c>
      <c r="I36" s="6">
        <v>4</v>
      </c>
      <c r="J36" s="7">
        <f t="shared" si="3"/>
        <v>55.22695156695153</v>
      </c>
      <c r="K36" s="4">
        <f t="shared" si="13"/>
        <v>19.583550991348254</v>
      </c>
      <c r="L36" s="8">
        <f t="shared" si="4"/>
        <v>5.153537543579742</v>
      </c>
      <c r="M36" s="11">
        <v>0</v>
      </c>
      <c r="N36" s="11">
        <v>0</v>
      </c>
      <c r="O36" s="11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7">
        <f t="shared" si="5"/>
        <v>0</v>
      </c>
      <c r="X36" s="7">
        <f t="shared" si="6"/>
        <v>0</v>
      </c>
      <c r="Y36" s="7">
        <f t="shared" si="7"/>
        <v>0</v>
      </c>
      <c r="Z36" s="4">
        <f t="shared" si="14"/>
        <v>0</v>
      </c>
      <c r="AA36" s="4">
        <f t="shared" si="15"/>
        <v>0</v>
      </c>
      <c r="AB36" s="12" t="e">
        <f t="shared" si="8"/>
        <v>#DIV/0!</v>
      </c>
      <c r="AC36" s="8">
        <f t="shared" si="9"/>
        <v>0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6">
        <v>0</v>
      </c>
      <c r="AJ36" s="6">
        <v>0</v>
      </c>
      <c r="AK36" s="6">
        <v>0</v>
      </c>
      <c r="AL36" s="6">
        <v>0</v>
      </c>
      <c r="AM36" s="6">
        <v>243</v>
      </c>
      <c r="AN36" s="6">
        <v>14</v>
      </c>
      <c r="AO36" s="6">
        <v>3</v>
      </c>
      <c r="AP36" s="6">
        <v>0</v>
      </c>
      <c r="AQ36" s="6">
        <v>0</v>
      </c>
      <c r="AR36" s="6">
        <v>0</v>
      </c>
      <c r="AS36" s="6">
        <v>0</v>
      </c>
      <c r="AT36" s="6">
        <v>0</v>
      </c>
      <c r="AU36" s="6">
        <v>0</v>
      </c>
      <c r="AV36" s="6">
        <v>0</v>
      </c>
      <c r="AW36" s="6">
        <v>0</v>
      </c>
      <c r="AX36" s="6">
        <v>0</v>
      </c>
      <c r="AY36" s="6">
        <v>0</v>
      </c>
      <c r="AZ36" s="6">
        <v>0</v>
      </c>
      <c r="BA36" s="6">
        <v>0</v>
      </c>
      <c r="BB36" s="6">
        <v>0</v>
      </c>
      <c r="BC36" s="6">
        <v>0</v>
      </c>
      <c r="BD36" s="6">
        <v>0</v>
      </c>
      <c r="BE36" s="6">
        <v>0</v>
      </c>
      <c r="BF36" s="6">
        <v>0</v>
      </c>
      <c r="BG36" s="6">
        <v>0</v>
      </c>
      <c r="BH36" s="6">
        <v>0</v>
      </c>
      <c r="BI36" s="4">
        <f t="shared" si="10"/>
        <v>0</v>
      </c>
      <c r="BJ36" s="4">
        <f t="shared" si="11"/>
        <v>256</v>
      </c>
      <c r="BK36" s="4">
        <f t="shared" si="16"/>
        <v>0</v>
      </c>
      <c r="BL36" s="4">
        <f t="shared" si="17"/>
        <v>0</v>
      </c>
      <c r="BM36" s="4">
        <f t="shared" si="18"/>
        <v>0</v>
      </c>
      <c r="BN36" s="4">
        <f t="shared" si="19"/>
        <v>0</v>
      </c>
      <c r="BO36" s="4">
        <f t="shared" si="20"/>
        <v>0</v>
      </c>
      <c r="BP36" s="4">
        <f t="shared" si="12"/>
        <v>0.35108440765743953</v>
      </c>
      <c r="BQ36" s="4">
        <f t="shared" si="21"/>
        <v>0</v>
      </c>
      <c r="BR36" s="4">
        <f t="shared" si="22"/>
        <v>0</v>
      </c>
      <c r="BS36" s="4">
        <f t="shared" si="23"/>
        <v>0</v>
      </c>
      <c r="BT36" s="4">
        <f t="shared" si="24"/>
        <v>0</v>
      </c>
      <c r="BU36" s="4">
        <f t="shared" si="25"/>
        <v>0.35108440765743953</v>
      </c>
      <c r="BV36" s="4">
        <f t="shared" si="26"/>
        <v>0</v>
      </c>
      <c r="BW36" s="4">
        <f t="shared" si="27"/>
        <v>0</v>
      </c>
      <c r="BX36" s="4">
        <f t="shared" si="28"/>
        <v>0</v>
      </c>
      <c r="BY36" s="4">
        <f t="shared" si="29"/>
        <v>0</v>
      </c>
    </row>
    <row r="37" spans="1:77" ht="12.75">
      <c r="A37" s="6" t="s">
        <v>65</v>
      </c>
      <c r="B37" s="6">
        <v>231</v>
      </c>
      <c r="C37" s="6">
        <v>55</v>
      </c>
      <c r="D37" s="6">
        <v>13</v>
      </c>
      <c r="E37" s="6">
        <v>0</v>
      </c>
      <c r="F37" s="6">
        <v>1</v>
      </c>
      <c r="G37" s="6">
        <v>6</v>
      </c>
      <c r="H37" s="6">
        <v>1</v>
      </c>
      <c r="I37" s="6">
        <v>3</v>
      </c>
      <c r="J37" s="7">
        <f aca="true" t="shared" si="30" ref="J37:J45">(C37+G37-I37+2.5*(B37+G37+I37))*(C37+D37+2*E37+3*F37+0.7*H37+2.94*(B37+G37+I37))/(9*(B37+G37+I37))-0.92*(B37+G37+I37)</f>
        <v>15.988611111111112</v>
      </c>
      <c r="K37" s="4">
        <f t="shared" si="13"/>
        <v>0</v>
      </c>
      <c r="L37" s="8">
        <f t="shared" si="4"/>
        <v>0</v>
      </c>
      <c r="M37" s="11">
        <v>0</v>
      </c>
      <c r="N37" s="11">
        <v>0</v>
      </c>
      <c r="O37" s="11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7">
        <f t="shared" si="5"/>
        <v>0</v>
      </c>
      <c r="X37" s="7">
        <f t="shared" si="6"/>
        <v>0</v>
      </c>
      <c r="Y37" s="7">
        <f t="shared" si="7"/>
        <v>0</v>
      </c>
      <c r="Z37" s="4">
        <f t="shared" si="14"/>
        <v>-3.522608164219122</v>
      </c>
      <c r="AA37" s="4">
        <f t="shared" si="15"/>
        <v>0</v>
      </c>
      <c r="AB37" s="12" t="e">
        <f t="shared" si="8"/>
        <v>#DIV/0!</v>
      </c>
      <c r="AC37" s="8">
        <f t="shared" si="9"/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0</v>
      </c>
      <c r="AK37" s="6">
        <v>0</v>
      </c>
      <c r="AL37" s="6">
        <v>0</v>
      </c>
      <c r="AM37" s="6">
        <v>0</v>
      </c>
      <c r="AN37" s="6">
        <v>0</v>
      </c>
      <c r="AO37" s="6">
        <v>0</v>
      </c>
      <c r="AP37" s="6">
        <v>122</v>
      </c>
      <c r="AQ37" s="6">
        <v>26</v>
      </c>
      <c r="AR37" s="6">
        <v>62</v>
      </c>
      <c r="AS37" s="6">
        <v>1</v>
      </c>
      <c r="AT37" s="6">
        <v>15</v>
      </c>
      <c r="AU37" s="6">
        <v>154</v>
      </c>
      <c r="AV37" s="6">
        <v>12</v>
      </c>
      <c r="AW37" s="6">
        <v>31</v>
      </c>
      <c r="AX37" s="6">
        <v>4</v>
      </c>
      <c r="AY37" s="6">
        <v>2</v>
      </c>
      <c r="AZ37" s="6">
        <v>290</v>
      </c>
      <c r="BA37" s="6">
        <v>53</v>
      </c>
      <c r="BB37" s="6">
        <v>117</v>
      </c>
      <c r="BC37" s="6">
        <v>5</v>
      </c>
      <c r="BD37" s="6">
        <v>27</v>
      </c>
      <c r="BE37" s="6">
        <v>0</v>
      </c>
      <c r="BF37" s="6">
        <v>0</v>
      </c>
      <c r="BG37" s="6">
        <v>0</v>
      </c>
      <c r="BH37" s="6">
        <v>0</v>
      </c>
      <c r="BI37" s="4">
        <f t="shared" si="10"/>
        <v>0</v>
      </c>
      <c r="BJ37" s="4">
        <f t="shared" si="11"/>
        <v>0</v>
      </c>
      <c r="BK37" s="4">
        <f t="shared" si="16"/>
        <v>184.51866404715128</v>
      </c>
      <c r="BL37" s="4">
        <f t="shared" si="17"/>
        <v>54</v>
      </c>
      <c r="BM37" s="4">
        <f t="shared" si="18"/>
        <v>322.4774066797642</v>
      </c>
      <c r="BN37" s="4">
        <f t="shared" si="19"/>
        <v>0</v>
      </c>
      <c r="BO37" s="4">
        <f t="shared" si="20"/>
        <v>0</v>
      </c>
      <c r="BP37" s="4">
        <f t="shared" si="12"/>
        <v>0</v>
      </c>
      <c r="BQ37" s="4">
        <f t="shared" si="21"/>
        <v>0.7915723668774044</v>
      </c>
      <c r="BR37" s="4">
        <f t="shared" si="22"/>
        <v>0.36171790302640094</v>
      </c>
      <c r="BS37" s="4">
        <f t="shared" si="23"/>
        <v>1.4806841990140382</v>
      </c>
      <c r="BT37" s="4">
        <f t="shared" si="24"/>
        <v>0</v>
      </c>
      <c r="BU37" s="4">
        <f t="shared" si="25"/>
        <v>2.6339744689178435</v>
      </c>
      <c r="BV37" s="4">
        <f t="shared" si="26"/>
        <v>12.259332023575645</v>
      </c>
      <c r="BW37" s="4">
        <f t="shared" si="27"/>
        <v>0</v>
      </c>
      <c r="BX37" s="4">
        <f t="shared" si="28"/>
        <v>16.73870333988211</v>
      </c>
      <c r="BY37" s="4">
        <f t="shared" si="29"/>
        <v>0</v>
      </c>
    </row>
    <row r="38" spans="1:77" ht="12.75">
      <c r="A38" s="6" t="s">
        <v>66</v>
      </c>
      <c r="B38" s="6">
        <v>191</v>
      </c>
      <c r="C38" s="6">
        <v>56</v>
      </c>
      <c r="D38" s="6">
        <v>6</v>
      </c>
      <c r="E38" s="6">
        <v>0</v>
      </c>
      <c r="F38" s="6">
        <v>5</v>
      </c>
      <c r="G38" s="6">
        <v>13</v>
      </c>
      <c r="H38" s="6">
        <v>11</v>
      </c>
      <c r="I38" s="6">
        <v>4</v>
      </c>
      <c r="J38" s="7">
        <f t="shared" si="30"/>
        <v>26.20874999999998</v>
      </c>
      <c r="K38" s="4">
        <f t="shared" si="13"/>
        <v>11.057579724743542</v>
      </c>
      <c r="L38" s="8">
        <f t="shared" si="4"/>
        <v>2.909873305294197</v>
      </c>
      <c r="M38" s="11">
        <v>0</v>
      </c>
      <c r="N38" s="11">
        <v>0</v>
      </c>
      <c r="O38" s="11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7">
        <f t="shared" si="5"/>
        <v>0</v>
      </c>
      <c r="X38" s="7">
        <f t="shared" si="6"/>
        <v>0</v>
      </c>
      <c r="Y38" s="7">
        <f t="shared" si="7"/>
        <v>0</v>
      </c>
      <c r="Z38" s="4">
        <f t="shared" si="14"/>
        <v>0</v>
      </c>
      <c r="AA38" s="4">
        <f t="shared" si="15"/>
        <v>0</v>
      </c>
      <c r="AB38" s="12" t="e">
        <f t="shared" si="8"/>
        <v>#DIV/0!</v>
      </c>
      <c r="AC38" s="8">
        <f t="shared" si="9"/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  <c r="AK38" s="6">
        <v>0</v>
      </c>
      <c r="AL38" s="6">
        <v>0</v>
      </c>
      <c r="AM38" s="6">
        <v>0</v>
      </c>
      <c r="AN38" s="6">
        <v>0</v>
      </c>
      <c r="AO38" s="6">
        <v>0</v>
      </c>
      <c r="AP38" s="6">
        <v>0</v>
      </c>
      <c r="AQ38" s="6">
        <v>0</v>
      </c>
      <c r="AR38" s="6">
        <v>0</v>
      </c>
      <c r="AS38" s="6">
        <v>0</v>
      </c>
      <c r="AT38" s="6">
        <v>0</v>
      </c>
      <c r="AU38" s="6">
        <v>0</v>
      </c>
      <c r="AV38" s="6">
        <v>0</v>
      </c>
      <c r="AW38" s="6">
        <v>0</v>
      </c>
      <c r="AX38" s="6">
        <v>0</v>
      </c>
      <c r="AY38" s="6">
        <v>0</v>
      </c>
      <c r="AZ38" s="6">
        <v>0</v>
      </c>
      <c r="BA38" s="6">
        <v>0</v>
      </c>
      <c r="BB38" s="6">
        <v>0</v>
      </c>
      <c r="BC38" s="6">
        <v>0</v>
      </c>
      <c r="BD38" s="6">
        <v>0</v>
      </c>
      <c r="BE38" s="6">
        <v>421</v>
      </c>
      <c r="BF38" s="6">
        <v>92</v>
      </c>
      <c r="BG38" s="6">
        <v>2</v>
      </c>
      <c r="BH38" s="6">
        <v>4</v>
      </c>
      <c r="BI38" s="4">
        <f t="shared" si="10"/>
        <v>0</v>
      </c>
      <c r="BJ38" s="4">
        <f t="shared" si="11"/>
        <v>0</v>
      </c>
      <c r="BK38" s="4">
        <f t="shared" si="16"/>
        <v>0</v>
      </c>
      <c r="BL38" s="4">
        <f t="shared" si="17"/>
        <v>0</v>
      </c>
      <c r="BM38" s="4">
        <f t="shared" si="18"/>
        <v>0</v>
      </c>
      <c r="BN38" s="4">
        <f t="shared" si="19"/>
        <v>80</v>
      </c>
      <c r="BO38" s="4">
        <f t="shared" si="20"/>
        <v>0</v>
      </c>
      <c r="BP38" s="4">
        <f t="shared" si="12"/>
        <v>0</v>
      </c>
      <c r="BQ38" s="4">
        <f t="shared" si="21"/>
        <v>0</v>
      </c>
      <c r="BR38" s="4">
        <f t="shared" si="22"/>
        <v>0</v>
      </c>
      <c r="BS38" s="4">
        <f t="shared" si="23"/>
        <v>0</v>
      </c>
      <c r="BT38" s="4">
        <f t="shared" si="24"/>
        <v>0.7006098164684155</v>
      </c>
      <c r="BU38" s="4">
        <f t="shared" si="25"/>
        <v>0.7006098164684155</v>
      </c>
      <c r="BV38" s="4">
        <f t="shared" si="26"/>
        <v>0</v>
      </c>
      <c r="BW38" s="4">
        <f t="shared" si="27"/>
        <v>0</v>
      </c>
      <c r="BX38" s="4">
        <f t="shared" si="28"/>
        <v>0</v>
      </c>
      <c r="BY38" s="4">
        <f t="shared" si="29"/>
        <v>0</v>
      </c>
    </row>
    <row r="39" spans="1:77" ht="12.75">
      <c r="A39" s="6" t="s">
        <v>67</v>
      </c>
      <c r="B39" s="6">
        <v>112</v>
      </c>
      <c r="C39" s="6">
        <v>33</v>
      </c>
      <c r="D39" s="6">
        <v>8</v>
      </c>
      <c r="E39" s="6">
        <v>1</v>
      </c>
      <c r="F39" s="6">
        <v>2</v>
      </c>
      <c r="G39" s="6">
        <v>9</v>
      </c>
      <c r="H39" s="6">
        <v>0</v>
      </c>
      <c r="I39" s="6">
        <v>3</v>
      </c>
      <c r="J39" s="7">
        <f t="shared" si="30"/>
        <v>15.250143369175632</v>
      </c>
      <c r="K39" s="4">
        <f t="shared" si="13"/>
        <v>6.312042919024352</v>
      </c>
      <c r="L39" s="8">
        <f t="shared" si="4"/>
        <v>1.6610547379405136</v>
      </c>
      <c r="M39" s="11">
        <v>0</v>
      </c>
      <c r="N39" s="11">
        <v>0</v>
      </c>
      <c r="O39" s="11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7">
        <f t="shared" si="5"/>
        <v>0</v>
      </c>
      <c r="X39" s="7">
        <f t="shared" si="6"/>
        <v>0</v>
      </c>
      <c r="Y39" s="7">
        <f t="shared" si="7"/>
        <v>0</v>
      </c>
      <c r="Z39" s="4">
        <f t="shared" si="14"/>
        <v>0</v>
      </c>
      <c r="AA39" s="4">
        <f t="shared" si="15"/>
        <v>0</v>
      </c>
      <c r="AB39" s="12" t="e">
        <f t="shared" si="8"/>
        <v>#DIV/0!</v>
      </c>
      <c r="AC39" s="8">
        <f t="shared" si="9"/>
        <v>0</v>
      </c>
      <c r="AD39" s="6">
        <v>300</v>
      </c>
      <c r="AE39" s="6">
        <v>209</v>
      </c>
      <c r="AF39" s="6">
        <v>17</v>
      </c>
      <c r="AG39" s="6">
        <v>1</v>
      </c>
      <c r="AH39" s="6">
        <v>2</v>
      </c>
      <c r="AI39" s="6">
        <v>4</v>
      </c>
      <c r="AJ39" s="6">
        <v>25</v>
      </c>
      <c r="AK39" s="6">
        <v>11</v>
      </c>
      <c r="AL39" s="6">
        <v>154</v>
      </c>
      <c r="AM39" s="6">
        <v>0</v>
      </c>
      <c r="AN39" s="6">
        <v>0</v>
      </c>
      <c r="AO39" s="6">
        <v>0</v>
      </c>
      <c r="AP39" s="6">
        <v>0</v>
      </c>
      <c r="AQ39" s="6">
        <v>0</v>
      </c>
      <c r="AR39" s="6">
        <v>0</v>
      </c>
      <c r="AS39" s="6">
        <v>0</v>
      </c>
      <c r="AT39" s="6">
        <v>0</v>
      </c>
      <c r="AU39" s="6">
        <v>0</v>
      </c>
      <c r="AV39" s="6">
        <v>0</v>
      </c>
      <c r="AW39" s="6">
        <v>0</v>
      </c>
      <c r="AX39" s="6">
        <v>0</v>
      </c>
      <c r="AY39" s="6">
        <v>0</v>
      </c>
      <c r="AZ39" s="6">
        <v>0</v>
      </c>
      <c r="BA39" s="6">
        <v>0</v>
      </c>
      <c r="BB39" s="6">
        <v>0</v>
      </c>
      <c r="BC39" s="6">
        <v>0</v>
      </c>
      <c r="BD39" s="6">
        <v>0</v>
      </c>
      <c r="BE39" s="6">
        <v>0</v>
      </c>
      <c r="BF39" s="6">
        <v>0</v>
      </c>
      <c r="BG39" s="6">
        <v>0</v>
      </c>
      <c r="BH39" s="6">
        <v>0</v>
      </c>
      <c r="BI39" s="4">
        <f t="shared" si="10"/>
        <v>186.15913555992142</v>
      </c>
      <c r="BJ39" s="4">
        <f t="shared" si="11"/>
        <v>0</v>
      </c>
      <c r="BK39" s="4">
        <f t="shared" si="16"/>
        <v>0</v>
      </c>
      <c r="BL39" s="4">
        <f t="shared" si="17"/>
        <v>0</v>
      </c>
      <c r="BM39" s="4">
        <f t="shared" si="18"/>
        <v>0</v>
      </c>
      <c r="BN39" s="4">
        <f t="shared" si="19"/>
        <v>0</v>
      </c>
      <c r="BO39" s="4">
        <f t="shared" si="20"/>
        <v>1.560928413578017</v>
      </c>
      <c r="BP39" s="4">
        <f t="shared" si="12"/>
        <v>0</v>
      </c>
      <c r="BQ39" s="4">
        <f t="shared" si="21"/>
        <v>0</v>
      </c>
      <c r="BR39" s="4">
        <f t="shared" si="22"/>
        <v>0</v>
      </c>
      <c r="BS39" s="4">
        <f t="shared" si="23"/>
        <v>0</v>
      </c>
      <c r="BT39" s="4">
        <f t="shared" si="24"/>
        <v>0</v>
      </c>
      <c r="BU39" s="4">
        <f t="shared" si="25"/>
        <v>1.560928413578017</v>
      </c>
      <c r="BV39" s="4">
        <f t="shared" si="26"/>
        <v>0</v>
      </c>
      <c r="BW39" s="4">
        <f t="shared" si="27"/>
        <v>0</v>
      </c>
      <c r="BX39" s="4">
        <f t="shared" si="28"/>
        <v>0</v>
      </c>
      <c r="BY39" s="4">
        <f t="shared" si="29"/>
        <v>0</v>
      </c>
    </row>
    <row r="40" spans="1:77" ht="12.75">
      <c r="A40" s="6" t="s">
        <v>68</v>
      </c>
      <c r="B40" s="6">
        <v>92</v>
      </c>
      <c r="C40" s="6">
        <v>18</v>
      </c>
      <c r="D40" s="6">
        <v>5</v>
      </c>
      <c r="E40" s="6">
        <v>1</v>
      </c>
      <c r="F40" s="6">
        <v>5</v>
      </c>
      <c r="G40" s="6">
        <v>19</v>
      </c>
      <c r="H40" s="6">
        <v>1</v>
      </c>
      <c r="I40" s="6">
        <v>1</v>
      </c>
      <c r="J40" s="7">
        <f t="shared" si="30"/>
        <v>12.945793650793632</v>
      </c>
      <c r="K40" s="4">
        <f t="shared" si="13"/>
        <v>4.770701775655267</v>
      </c>
      <c r="L40" s="8">
        <f t="shared" si="4"/>
        <v>1.2554408912318156</v>
      </c>
      <c r="M40" s="11">
        <v>0</v>
      </c>
      <c r="N40" s="11">
        <v>0</v>
      </c>
      <c r="O40" s="11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7">
        <f t="shared" si="5"/>
        <v>0</v>
      </c>
      <c r="X40" s="7">
        <f t="shared" si="6"/>
        <v>0</v>
      </c>
      <c r="Y40" s="7">
        <f t="shared" si="7"/>
        <v>0</v>
      </c>
      <c r="Z40" s="4">
        <f t="shared" si="14"/>
        <v>0</v>
      </c>
      <c r="AA40" s="4">
        <f t="shared" si="15"/>
        <v>0</v>
      </c>
      <c r="AB40" s="12" t="e">
        <f t="shared" si="8"/>
        <v>#DIV/0!</v>
      </c>
      <c r="AC40" s="8">
        <f t="shared" si="9"/>
        <v>0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6">
        <v>0</v>
      </c>
      <c r="AK40" s="6">
        <v>0</v>
      </c>
      <c r="AL40" s="6">
        <v>0</v>
      </c>
      <c r="AM40" s="6">
        <v>0</v>
      </c>
      <c r="AN40" s="6">
        <v>0</v>
      </c>
      <c r="AO40" s="6">
        <v>0</v>
      </c>
      <c r="AP40" s="6">
        <v>0</v>
      </c>
      <c r="AQ40" s="6">
        <v>0</v>
      </c>
      <c r="AR40" s="6">
        <v>0</v>
      </c>
      <c r="AS40" s="6">
        <v>0</v>
      </c>
      <c r="AT40" s="6">
        <v>0</v>
      </c>
      <c r="AU40" s="6">
        <v>0</v>
      </c>
      <c r="AV40" s="6">
        <v>0</v>
      </c>
      <c r="AW40" s="6">
        <v>0</v>
      </c>
      <c r="AX40" s="6">
        <v>0</v>
      </c>
      <c r="AY40" s="6">
        <v>0</v>
      </c>
      <c r="AZ40" s="6">
        <v>0</v>
      </c>
      <c r="BA40" s="6">
        <v>0</v>
      </c>
      <c r="BB40" s="6">
        <v>0</v>
      </c>
      <c r="BC40" s="6">
        <v>0</v>
      </c>
      <c r="BD40" s="6">
        <v>0</v>
      </c>
      <c r="BE40" s="6">
        <v>28</v>
      </c>
      <c r="BF40" s="6">
        <v>6</v>
      </c>
      <c r="BG40" s="6">
        <v>0</v>
      </c>
      <c r="BH40" s="6">
        <v>0</v>
      </c>
      <c r="BI40" s="4">
        <f aca="true" t="shared" si="31" ref="BI40:BI83">IF(AD40&gt;0,IF(AE40+2*(AF40-AK40)-8*AG40+6*AH40-4*AI40-2*AJ40+4*AK40+2*($T$3/$Q$3-AL40/AD40)*AD40&gt;0,AE40+2*(AF40-AK40)-8*AG40+6*AH40-4*AI40-2*AJ40+4*AK40+2*($T$3/$Q$3-AL40/AD40)*AD40,0),0)</f>
        <v>0</v>
      </c>
      <c r="BJ40" s="4">
        <f aca="true" t="shared" si="32" ref="BJ40:BJ83">IF(AM40+2*AN40-5*AO40&gt;0,AM40+2*AN40-5*AO40,0)</f>
        <v>0</v>
      </c>
      <c r="BK40" s="4">
        <f t="shared" si="16"/>
        <v>0</v>
      </c>
      <c r="BL40" s="4">
        <f t="shared" si="17"/>
        <v>0</v>
      </c>
      <c r="BM40" s="4">
        <f t="shared" si="18"/>
        <v>0</v>
      </c>
      <c r="BN40" s="4">
        <f t="shared" si="19"/>
        <v>6</v>
      </c>
      <c r="BO40" s="4">
        <f t="shared" si="20"/>
        <v>0</v>
      </c>
      <c r="BP40" s="4">
        <f t="shared" si="12"/>
        <v>0</v>
      </c>
      <c r="BQ40" s="4">
        <f t="shared" si="21"/>
        <v>0</v>
      </c>
      <c r="BR40" s="4">
        <f t="shared" si="22"/>
        <v>0</v>
      </c>
      <c r="BS40" s="4">
        <f t="shared" si="23"/>
        <v>0</v>
      </c>
      <c r="BT40" s="4">
        <f t="shared" si="24"/>
        <v>0.05254573623513116</v>
      </c>
      <c r="BU40" s="4">
        <f t="shared" si="25"/>
        <v>0.05254573623513116</v>
      </c>
      <c r="BV40" s="4">
        <f t="shared" si="26"/>
        <v>0</v>
      </c>
      <c r="BW40" s="4">
        <f t="shared" si="27"/>
        <v>0</v>
      </c>
      <c r="BX40" s="4">
        <f t="shared" si="28"/>
        <v>0</v>
      </c>
      <c r="BY40" s="4">
        <f t="shared" si="29"/>
        <v>0</v>
      </c>
    </row>
    <row r="41" spans="1:77" ht="12.75">
      <c r="A41" s="6" t="s">
        <v>69</v>
      </c>
      <c r="B41" s="6">
        <v>73</v>
      </c>
      <c r="C41" s="6">
        <v>15</v>
      </c>
      <c r="D41" s="6">
        <v>5</v>
      </c>
      <c r="E41" s="6">
        <v>0</v>
      </c>
      <c r="F41" s="6">
        <v>1</v>
      </c>
      <c r="G41" s="6">
        <v>2</v>
      </c>
      <c r="H41" s="6">
        <v>1</v>
      </c>
      <c r="I41" s="6">
        <v>1</v>
      </c>
      <c r="J41" s="7">
        <f t="shared" si="30"/>
        <v>4.511052631578934</v>
      </c>
      <c r="K41" s="4">
        <f t="shared" si="13"/>
        <v>0</v>
      </c>
      <c r="L41" s="8">
        <f t="shared" si="4"/>
        <v>0</v>
      </c>
      <c r="M41" s="11">
        <v>0</v>
      </c>
      <c r="N41" s="11">
        <v>0</v>
      </c>
      <c r="O41" s="11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7">
        <f t="shared" si="5"/>
        <v>0</v>
      </c>
      <c r="X41" s="7">
        <f t="shared" si="6"/>
        <v>0</v>
      </c>
      <c r="Y41" s="7">
        <f t="shared" si="7"/>
        <v>0</v>
      </c>
      <c r="Z41" s="4">
        <f t="shared" si="14"/>
        <v>-1.9200196435299137</v>
      </c>
      <c r="AA41" s="4">
        <f t="shared" si="15"/>
        <v>0</v>
      </c>
      <c r="AB41" s="12" t="e">
        <f t="shared" si="8"/>
        <v>#DIV/0!</v>
      </c>
      <c r="AC41" s="8">
        <f t="shared" si="9"/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6">
        <v>0</v>
      </c>
      <c r="AK41" s="6">
        <v>0</v>
      </c>
      <c r="AL41" s="6">
        <v>0</v>
      </c>
      <c r="AM41" s="6">
        <v>0</v>
      </c>
      <c r="AN41" s="6">
        <v>0</v>
      </c>
      <c r="AO41" s="6">
        <v>0</v>
      </c>
      <c r="AP41" s="6">
        <v>1</v>
      </c>
      <c r="AQ41" s="6">
        <v>0</v>
      </c>
      <c r="AR41" s="6">
        <v>0</v>
      </c>
      <c r="AS41" s="6">
        <v>0</v>
      </c>
      <c r="AT41" s="6">
        <v>0</v>
      </c>
      <c r="AU41" s="6">
        <v>50</v>
      </c>
      <c r="AV41" s="6">
        <v>3</v>
      </c>
      <c r="AW41" s="6">
        <v>8</v>
      </c>
      <c r="AX41" s="6">
        <v>1</v>
      </c>
      <c r="AY41" s="6">
        <v>1</v>
      </c>
      <c r="AZ41" s="6">
        <v>106</v>
      </c>
      <c r="BA41" s="6">
        <v>14</v>
      </c>
      <c r="BB41" s="6">
        <v>32</v>
      </c>
      <c r="BC41" s="6">
        <v>5</v>
      </c>
      <c r="BD41" s="6">
        <v>4</v>
      </c>
      <c r="BE41" s="6">
        <v>0</v>
      </c>
      <c r="BF41" s="6">
        <v>0</v>
      </c>
      <c r="BG41" s="6">
        <v>0</v>
      </c>
      <c r="BH41" s="6">
        <v>0</v>
      </c>
      <c r="BI41" s="4">
        <f t="shared" si="31"/>
        <v>0</v>
      </c>
      <c r="BJ41" s="4">
        <f t="shared" si="32"/>
        <v>0</v>
      </c>
      <c r="BK41" s="4">
        <f t="shared" si="16"/>
        <v>0</v>
      </c>
      <c r="BL41" s="4">
        <f t="shared" si="17"/>
        <v>14</v>
      </c>
      <c r="BM41" s="4">
        <f t="shared" si="18"/>
        <v>57</v>
      </c>
      <c r="BN41" s="4">
        <f t="shared" si="19"/>
        <v>0</v>
      </c>
      <c r="BO41" s="4">
        <f t="shared" si="20"/>
        <v>0</v>
      </c>
      <c r="BP41" s="4">
        <f t="shared" si="12"/>
        <v>0</v>
      </c>
      <c r="BQ41" s="4">
        <f t="shared" si="21"/>
        <v>0</v>
      </c>
      <c r="BR41" s="4">
        <f t="shared" si="22"/>
        <v>0.09377871559943729</v>
      </c>
      <c r="BS41" s="4">
        <f t="shared" si="23"/>
        <v>0.2617206588603353</v>
      </c>
      <c r="BT41" s="4">
        <f t="shared" si="24"/>
        <v>0</v>
      </c>
      <c r="BU41" s="4">
        <f t="shared" si="25"/>
        <v>0.3554993744597726</v>
      </c>
      <c r="BV41" s="4">
        <f t="shared" si="26"/>
        <v>0</v>
      </c>
      <c r="BW41" s="4">
        <f t="shared" si="27"/>
        <v>0</v>
      </c>
      <c r="BX41" s="4">
        <f t="shared" si="28"/>
        <v>0</v>
      </c>
      <c r="BY41" s="4">
        <f t="shared" si="29"/>
        <v>0</v>
      </c>
    </row>
    <row r="42" spans="1:77" ht="12.75">
      <c r="A42" s="6" t="s">
        <v>70</v>
      </c>
      <c r="B42" s="6">
        <v>23</v>
      </c>
      <c r="C42" s="6">
        <v>5</v>
      </c>
      <c r="D42" s="6">
        <v>1</v>
      </c>
      <c r="E42" s="6">
        <v>0</v>
      </c>
      <c r="F42" s="6">
        <v>2</v>
      </c>
      <c r="G42" s="6">
        <v>2</v>
      </c>
      <c r="H42" s="6">
        <v>2</v>
      </c>
      <c r="I42" s="6">
        <v>0</v>
      </c>
      <c r="J42" s="7">
        <f t="shared" si="30"/>
        <v>3.842444444444446</v>
      </c>
      <c r="K42" s="4">
        <f t="shared" si="13"/>
        <v>1.8804223944112384</v>
      </c>
      <c r="L42" s="8">
        <f t="shared" si="4"/>
        <v>0.4948452612944254</v>
      </c>
      <c r="M42" s="11">
        <v>0</v>
      </c>
      <c r="N42" s="11">
        <v>0</v>
      </c>
      <c r="O42" s="11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7">
        <f t="shared" si="5"/>
        <v>0</v>
      </c>
      <c r="X42" s="7">
        <f t="shared" si="6"/>
        <v>0</v>
      </c>
      <c r="Y42" s="7">
        <f t="shared" si="7"/>
        <v>0</v>
      </c>
      <c r="Z42" s="4">
        <f t="shared" si="14"/>
        <v>0</v>
      </c>
      <c r="AA42" s="4">
        <f t="shared" si="15"/>
        <v>0</v>
      </c>
      <c r="AB42" s="12" t="e">
        <f t="shared" si="8"/>
        <v>#DIV/0!</v>
      </c>
      <c r="AC42" s="8">
        <f t="shared" si="9"/>
        <v>0</v>
      </c>
      <c r="AD42" s="6">
        <v>0</v>
      </c>
      <c r="AE42" s="6">
        <v>0</v>
      </c>
      <c r="AF42" s="6">
        <v>0</v>
      </c>
      <c r="AG42" s="6">
        <v>0</v>
      </c>
      <c r="AH42" s="6">
        <v>0</v>
      </c>
      <c r="AI42" s="6">
        <v>0</v>
      </c>
      <c r="AJ42" s="6">
        <v>0</v>
      </c>
      <c r="AK42" s="6">
        <v>0</v>
      </c>
      <c r="AL42" s="6">
        <v>0</v>
      </c>
      <c r="AM42" s="6">
        <v>0</v>
      </c>
      <c r="AN42" s="6">
        <v>0</v>
      </c>
      <c r="AO42" s="6">
        <v>0</v>
      </c>
      <c r="AP42" s="6">
        <v>0</v>
      </c>
      <c r="AQ42" s="6">
        <v>0</v>
      </c>
      <c r="AR42" s="6">
        <v>0</v>
      </c>
      <c r="AS42" s="6">
        <v>0</v>
      </c>
      <c r="AT42" s="6">
        <v>0</v>
      </c>
      <c r="AU42" s="6">
        <v>0</v>
      </c>
      <c r="AV42" s="6">
        <v>0</v>
      </c>
      <c r="AW42" s="6">
        <v>0</v>
      </c>
      <c r="AX42" s="6">
        <v>0</v>
      </c>
      <c r="AY42" s="6">
        <v>0</v>
      </c>
      <c r="AZ42" s="6">
        <v>0</v>
      </c>
      <c r="BA42" s="6">
        <v>0</v>
      </c>
      <c r="BB42" s="6">
        <v>0</v>
      </c>
      <c r="BC42" s="6">
        <v>0</v>
      </c>
      <c r="BD42" s="6">
        <v>0</v>
      </c>
      <c r="BE42" s="6">
        <v>23</v>
      </c>
      <c r="BF42" s="6">
        <v>10</v>
      </c>
      <c r="BG42" s="6">
        <v>0</v>
      </c>
      <c r="BH42" s="6">
        <v>1</v>
      </c>
      <c r="BI42" s="4">
        <f t="shared" si="31"/>
        <v>0</v>
      </c>
      <c r="BJ42" s="4">
        <f t="shared" si="32"/>
        <v>0</v>
      </c>
      <c r="BK42" s="4">
        <f t="shared" si="16"/>
        <v>0</v>
      </c>
      <c r="BL42" s="4">
        <f t="shared" si="17"/>
        <v>0</v>
      </c>
      <c r="BM42" s="4">
        <f t="shared" si="18"/>
        <v>0</v>
      </c>
      <c r="BN42" s="4">
        <f t="shared" si="19"/>
        <v>13.417157825802228</v>
      </c>
      <c r="BO42" s="4">
        <f t="shared" si="20"/>
        <v>0</v>
      </c>
      <c r="BP42" s="4">
        <f t="shared" si="12"/>
        <v>0</v>
      </c>
      <c r="BQ42" s="4">
        <f t="shared" si="21"/>
        <v>0</v>
      </c>
      <c r="BR42" s="4">
        <f t="shared" si="22"/>
        <v>0</v>
      </c>
      <c r="BS42" s="4">
        <f t="shared" si="23"/>
        <v>0</v>
      </c>
      <c r="BT42" s="4">
        <f t="shared" si="24"/>
        <v>0.1175024060232883</v>
      </c>
      <c r="BU42" s="4">
        <f t="shared" si="25"/>
        <v>0.1175024060232883</v>
      </c>
      <c r="BV42" s="4">
        <f t="shared" si="26"/>
        <v>0</v>
      </c>
      <c r="BW42" s="4">
        <f t="shared" si="27"/>
        <v>0</v>
      </c>
      <c r="BX42" s="4">
        <f t="shared" si="28"/>
        <v>0</v>
      </c>
      <c r="BY42" s="4">
        <f t="shared" si="29"/>
        <v>4.208578912901114</v>
      </c>
    </row>
    <row r="43" spans="1:77" ht="12.75">
      <c r="A43" s="6" t="s">
        <v>71</v>
      </c>
      <c r="B43" s="6">
        <v>23</v>
      </c>
      <c r="C43" s="6">
        <v>8</v>
      </c>
      <c r="D43" s="6">
        <v>1</v>
      </c>
      <c r="E43" s="6">
        <v>1</v>
      </c>
      <c r="F43" s="6">
        <v>1</v>
      </c>
      <c r="G43" s="6">
        <v>5</v>
      </c>
      <c r="H43" s="6">
        <v>2</v>
      </c>
      <c r="I43" s="6">
        <v>1</v>
      </c>
      <c r="J43" s="7">
        <f t="shared" si="30"/>
        <v>5.909157088122605</v>
      </c>
      <c r="K43" s="4">
        <f t="shared" si="13"/>
        <v>4.1651374880930865</v>
      </c>
      <c r="L43" s="8">
        <f t="shared" si="4"/>
        <v>1.0960827496781442</v>
      </c>
      <c r="M43" s="11">
        <v>0</v>
      </c>
      <c r="N43" s="11">
        <v>0</v>
      </c>
      <c r="O43" s="11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7">
        <f t="shared" si="5"/>
        <v>0</v>
      </c>
      <c r="X43" s="7">
        <f t="shared" si="6"/>
        <v>0</v>
      </c>
      <c r="Y43" s="7">
        <f t="shared" si="7"/>
        <v>0</v>
      </c>
      <c r="Z43" s="4">
        <f t="shared" si="14"/>
        <v>0</v>
      </c>
      <c r="AA43" s="4">
        <f t="shared" si="15"/>
        <v>0</v>
      </c>
      <c r="AB43" s="12" t="e">
        <f t="shared" si="8"/>
        <v>#DIV/0!</v>
      </c>
      <c r="AC43" s="8">
        <f t="shared" si="9"/>
        <v>0</v>
      </c>
      <c r="AD43" s="6">
        <v>0</v>
      </c>
      <c r="AE43" s="6">
        <v>0</v>
      </c>
      <c r="AF43" s="6">
        <v>0</v>
      </c>
      <c r="AG43" s="6">
        <v>0</v>
      </c>
      <c r="AH43" s="6">
        <v>0</v>
      </c>
      <c r="AI43" s="6">
        <v>0</v>
      </c>
      <c r="AJ43" s="6">
        <v>0</v>
      </c>
      <c r="AK43" s="6">
        <v>0</v>
      </c>
      <c r="AL43" s="6">
        <v>0</v>
      </c>
      <c r="AM43" s="6">
        <v>9</v>
      </c>
      <c r="AN43" s="6">
        <v>0</v>
      </c>
      <c r="AO43" s="6">
        <v>0</v>
      </c>
      <c r="AP43" s="6">
        <v>4</v>
      </c>
      <c r="AQ43" s="6">
        <v>2</v>
      </c>
      <c r="AR43" s="6">
        <v>2</v>
      </c>
      <c r="AS43" s="6">
        <v>0</v>
      </c>
      <c r="AT43" s="6">
        <v>0</v>
      </c>
      <c r="AU43" s="6">
        <v>50</v>
      </c>
      <c r="AV43" s="6">
        <v>4</v>
      </c>
      <c r="AW43" s="6">
        <v>16</v>
      </c>
      <c r="AX43" s="6">
        <v>1</v>
      </c>
      <c r="AY43" s="6">
        <v>0</v>
      </c>
      <c r="AZ43" s="6">
        <v>10</v>
      </c>
      <c r="BA43" s="6">
        <v>2</v>
      </c>
      <c r="BB43" s="6">
        <v>3</v>
      </c>
      <c r="BC43" s="6">
        <v>0</v>
      </c>
      <c r="BD43" s="6">
        <v>0</v>
      </c>
      <c r="BE43" s="6">
        <v>0</v>
      </c>
      <c r="BF43" s="6">
        <v>0</v>
      </c>
      <c r="BG43" s="6">
        <v>0</v>
      </c>
      <c r="BH43" s="6">
        <v>0</v>
      </c>
      <c r="BI43" s="4">
        <f t="shared" si="31"/>
        <v>0</v>
      </c>
      <c r="BJ43" s="4">
        <f t="shared" si="32"/>
        <v>9</v>
      </c>
      <c r="BK43" s="4">
        <f t="shared" si="16"/>
        <v>9.033398821218075</v>
      </c>
      <c r="BL43" s="4">
        <f t="shared" si="17"/>
        <v>40.12487708947886</v>
      </c>
      <c r="BM43" s="4">
        <f t="shared" si="18"/>
        <v>8</v>
      </c>
      <c r="BN43" s="4">
        <f t="shared" si="19"/>
        <v>0</v>
      </c>
      <c r="BO43" s="4">
        <f t="shared" si="20"/>
        <v>0</v>
      </c>
      <c r="BP43" s="4">
        <f t="shared" si="12"/>
        <v>0.012342811206706859</v>
      </c>
      <c r="BQ43" s="4">
        <f t="shared" si="21"/>
        <v>0.038752659102452146</v>
      </c>
      <c r="BR43" s="4">
        <f t="shared" si="22"/>
        <v>0.2687756740740439</v>
      </c>
      <c r="BS43" s="4">
        <f t="shared" si="23"/>
        <v>0.03673272405057337</v>
      </c>
      <c r="BT43" s="4">
        <f t="shared" si="24"/>
        <v>0</v>
      </c>
      <c r="BU43" s="4">
        <f t="shared" si="25"/>
        <v>0.3566038684337763</v>
      </c>
      <c r="BV43" s="4">
        <f t="shared" si="26"/>
        <v>1.5166994106090375</v>
      </c>
      <c r="BW43" s="4">
        <f t="shared" si="27"/>
        <v>4.562438544739431</v>
      </c>
      <c r="BX43" s="4">
        <f t="shared" si="28"/>
        <v>0</v>
      </c>
      <c r="BY43" s="4">
        <f t="shared" si="29"/>
        <v>0</v>
      </c>
    </row>
    <row r="44" spans="1:77" ht="12.75">
      <c r="A44" s="6" t="s">
        <v>72</v>
      </c>
      <c r="B44" s="6">
        <v>10</v>
      </c>
      <c r="C44" s="6">
        <v>1</v>
      </c>
      <c r="D44" s="6">
        <v>0</v>
      </c>
      <c r="E44" s="6">
        <v>0</v>
      </c>
      <c r="F44" s="6">
        <v>0</v>
      </c>
      <c r="G44" s="6">
        <v>2</v>
      </c>
      <c r="H44" s="6">
        <v>0</v>
      </c>
      <c r="I44" s="6">
        <v>0</v>
      </c>
      <c r="J44" s="7">
        <f t="shared" si="30"/>
        <v>0.04555555555555557</v>
      </c>
      <c r="K44" s="4">
        <f t="shared" si="13"/>
        <v>0</v>
      </c>
      <c r="L44" s="8">
        <f t="shared" si="4"/>
        <v>0</v>
      </c>
      <c r="M44" s="11">
        <v>0</v>
      </c>
      <c r="N44" s="11">
        <v>0</v>
      </c>
      <c r="O44" s="11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7">
        <f t="shared" si="5"/>
        <v>0</v>
      </c>
      <c r="X44" s="7">
        <f t="shared" si="6"/>
        <v>0</v>
      </c>
      <c r="Y44" s="7">
        <f t="shared" si="7"/>
        <v>0</v>
      </c>
      <c r="Z44" s="4">
        <f t="shared" si="14"/>
        <v>-0.9354554694610483</v>
      </c>
      <c r="AA44" s="4">
        <f t="shared" si="15"/>
        <v>0</v>
      </c>
      <c r="AB44" s="12" t="e">
        <f t="shared" si="8"/>
        <v>#DIV/0!</v>
      </c>
      <c r="AC44" s="8">
        <f t="shared" si="9"/>
        <v>0</v>
      </c>
      <c r="AD44" s="6">
        <v>33</v>
      </c>
      <c r="AE44" s="6">
        <v>22</v>
      </c>
      <c r="AF44" s="6">
        <v>0</v>
      </c>
      <c r="AG44" s="6">
        <v>1</v>
      </c>
      <c r="AH44" s="6">
        <v>0</v>
      </c>
      <c r="AI44" s="6">
        <v>0</v>
      </c>
      <c r="AJ44" s="6">
        <v>7</v>
      </c>
      <c r="AK44" s="6">
        <v>0</v>
      </c>
      <c r="AL44" s="6">
        <v>18</v>
      </c>
      <c r="AM44" s="6">
        <v>0</v>
      </c>
      <c r="AN44" s="6">
        <v>0</v>
      </c>
      <c r="AO44" s="6">
        <v>0</v>
      </c>
      <c r="AP44" s="6">
        <v>0</v>
      </c>
      <c r="AQ44" s="6">
        <v>0</v>
      </c>
      <c r="AR44" s="6">
        <v>0</v>
      </c>
      <c r="AS44" s="6">
        <v>0</v>
      </c>
      <c r="AT44" s="6">
        <v>0</v>
      </c>
      <c r="AU44" s="6">
        <v>0</v>
      </c>
      <c r="AV44" s="6">
        <v>0</v>
      </c>
      <c r="AW44" s="6">
        <v>0</v>
      </c>
      <c r="AX44" s="6">
        <v>0</v>
      </c>
      <c r="AY44" s="6">
        <v>0</v>
      </c>
      <c r="AZ44" s="6">
        <v>0</v>
      </c>
      <c r="BA44" s="6">
        <v>0</v>
      </c>
      <c r="BB44" s="6">
        <v>0</v>
      </c>
      <c r="BC44" s="6">
        <v>0</v>
      </c>
      <c r="BD44" s="6">
        <v>0</v>
      </c>
      <c r="BE44" s="6">
        <v>0</v>
      </c>
      <c r="BF44" s="6">
        <v>0</v>
      </c>
      <c r="BG44" s="6">
        <v>0</v>
      </c>
      <c r="BH44" s="6">
        <v>0</v>
      </c>
      <c r="BI44" s="4">
        <f t="shared" si="31"/>
        <v>0</v>
      </c>
      <c r="BJ44" s="4">
        <f t="shared" si="32"/>
        <v>0</v>
      </c>
      <c r="BK44" s="4">
        <f t="shared" si="16"/>
        <v>0</v>
      </c>
      <c r="BL44" s="4">
        <f t="shared" si="17"/>
        <v>0</v>
      </c>
      <c r="BM44" s="4">
        <f t="shared" si="18"/>
        <v>0</v>
      </c>
      <c r="BN44" s="4">
        <f t="shared" si="19"/>
        <v>0</v>
      </c>
      <c r="BO44" s="4">
        <f t="shared" si="20"/>
        <v>0</v>
      </c>
      <c r="BP44" s="4">
        <f t="shared" si="12"/>
        <v>0</v>
      </c>
      <c r="BQ44" s="4">
        <f t="shared" si="21"/>
        <v>0</v>
      </c>
      <c r="BR44" s="4">
        <f t="shared" si="22"/>
        <v>0</v>
      </c>
      <c r="BS44" s="4">
        <f t="shared" si="23"/>
        <v>0</v>
      </c>
      <c r="BT44" s="4">
        <f t="shared" si="24"/>
        <v>0</v>
      </c>
      <c r="BU44" s="4">
        <f t="shared" si="25"/>
        <v>0</v>
      </c>
      <c r="BV44" s="4">
        <f t="shared" si="26"/>
        <v>0</v>
      </c>
      <c r="BW44" s="4">
        <f t="shared" si="27"/>
        <v>0</v>
      </c>
      <c r="BX44" s="4">
        <f t="shared" si="28"/>
        <v>0</v>
      </c>
      <c r="BY44" s="4">
        <f t="shared" si="29"/>
        <v>0</v>
      </c>
    </row>
    <row r="45" spans="1:77" ht="12.75">
      <c r="A45" s="6" t="s">
        <v>73</v>
      </c>
      <c r="B45" s="6">
        <v>9</v>
      </c>
      <c r="C45" s="6">
        <v>1</v>
      </c>
      <c r="D45" s="6">
        <v>0</v>
      </c>
      <c r="E45" s="6">
        <v>0</v>
      </c>
      <c r="F45" s="6">
        <v>0</v>
      </c>
      <c r="G45" s="6">
        <v>3</v>
      </c>
      <c r="H45" s="6">
        <v>0</v>
      </c>
      <c r="I45" s="6">
        <v>0</v>
      </c>
      <c r="J45" s="7">
        <f t="shared" si="30"/>
        <v>0.38148148148147953</v>
      </c>
      <c r="K45" s="4">
        <f t="shared" si="13"/>
        <v>0</v>
      </c>
      <c r="L45" s="8">
        <f t="shared" si="4"/>
        <v>0</v>
      </c>
      <c r="M45" s="11">
        <v>0</v>
      </c>
      <c r="N45" s="11">
        <v>0</v>
      </c>
      <c r="O45" s="11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7">
        <f t="shared" si="5"/>
        <v>0</v>
      </c>
      <c r="X45" s="7">
        <f t="shared" si="6"/>
        <v>0</v>
      </c>
      <c r="Y45" s="7">
        <f t="shared" si="7"/>
        <v>0</v>
      </c>
      <c r="Z45" s="4">
        <f t="shared" si="14"/>
        <v>-0.4905283185332795</v>
      </c>
      <c r="AA45" s="4">
        <f t="shared" si="15"/>
        <v>0</v>
      </c>
      <c r="AB45" s="12" t="e">
        <f t="shared" si="8"/>
        <v>#DIV/0!</v>
      </c>
      <c r="AC45" s="8">
        <f t="shared" si="9"/>
        <v>0</v>
      </c>
      <c r="AD45" s="6">
        <v>0</v>
      </c>
      <c r="AE45" s="6">
        <v>0</v>
      </c>
      <c r="AF45" s="6">
        <v>0</v>
      </c>
      <c r="AG45" s="6">
        <v>0</v>
      </c>
      <c r="AH45" s="6">
        <v>0</v>
      </c>
      <c r="AI45" s="6">
        <v>0</v>
      </c>
      <c r="AJ45" s="6">
        <v>0</v>
      </c>
      <c r="AK45" s="6">
        <v>0</v>
      </c>
      <c r="AL45" s="6">
        <v>0</v>
      </c>
      <c r="AM45" s="6">
        <v>0</v>
      </c>
      <c r="AN45" s="6">
        <v>0</v>
      </c>
      <c r="AO45" s="6">
        <v>0</v>
      </c>
      <c r="AP45" s="6">
        <v>0</v>
      </c>
      <c r="AQ45" s="6">
        <v>0</v>
      </c>
      <c r="AR45" s="6">
        <v>0</v>
      </c>
      <c r="AS45" s="6">
        <v>0</v>
      </c>
      <c r="AT45" s="6">
        <v>0</v>
      </c>
      <c r="AU45" s="6">
        <v>9</v>
      </c>
      <c r="AV45" s="6">
        <v>3</v>
      </c>
      <c r="AW45" s="6">
        <v>2</v>
      </c>
      <c r="AX45" s="6">
        <v>1</v>
      </c>
      <c r="AY45" s="6">
        <v>0</v>
      </c>
      <c r="AZ45" s="6">
        <v>0</v>
      </c>
      <c r="BA45" s="6">
        <v>0</v>
      </c>
      <c r="BB45" s="6">
        <v>0</v>
      </c>
      <c r="BC45" s="6">
        <v>0</v>
      </c>
      <c r="BD45" s="6">
        <v>0</v>
      </c>
      <c r="BE45" s="6">
        <v>0</v>
      </c>
      <c r="BF45" s="6">
        <v>0</v>
      </c>
      <c r="BG45" s="6">
        <v>0</v>
      </c>
      <c r="BH45" s="6">
        <v>0</v>
      </c>
      <c r="BI45" s="4">
        <f t="shared" si="31"/>
        <v>0</v>
      </c>
      <c r="BJ45" s="4">
        <f t="shared" si="32"/>
        <v>0</v>
      </c>
      <c r="BK45" s="4">
        <f t="shared" si="16"/>
        <v>0</v>
      </c>
      <c r="BL45" s="4">
        <f t="shared" si="17"/>
        <v>6.442477876106195</v>
      </c>
      <c r="BM45" s="4">
        <f t="shared" si="18"/>
        <v>0</v>
      </c>
      <c r="BN45" s="4">
        <f t="shared" si="19"/>
        <v>0</v>
      </c>
      <c r="BO45" s="4">
        <f t="shared" si="20"/>
        <v>0</v>
      </c>
      <c r="BP45" s="4">
        <f t="shared" si="12"/>
        <v>0</v>
      </c>
      <c r="BQ45" s="4">
        <f t="shared" si="21"/>
        <v>0</v>
      </c>
      <c r="BR45" s="4">
        <f t="shared" si="22"/>
        <v>0.04315480717850211</v>
      </c>
      <c r="BS45" s="4">
        <f t="shared" si="23"/>
        <v>0</v>
      </c>
      <c r="BT45" s="4">
        <f t="shared" si="24"/>
        <v>0</v>
      </c>
      <c r="BU45" s="4">
        <f t="shared" si="25"/>
        <v>0.04315480717850211</v>
      </c>
      <c r="BV45" s="4">
        <f t="shared" si="26"/>
        <v>0</v>
      </c>
      <c r="BW45" s="4">
        <f t="shared" si="27"/>
        <v>2.2212389380530975</v>
      </c>
      <c r="BX45" s="4">
        <f t="shared" si="28"/>
        <v>0</v>
      </c>
      <c r="BY45" s="4">
        <f t="shared" si="29"/>
        <v>0</v>
      </c>
    </row>
    <row r="46" spans="1:77" ht="12.75">
      <c r="A46" s="6" t="s">
        <v>74</v>
      </c>
      <c r="B46" s="6">
        <v>1</v>
      </c>
      <c r="C46" s="6">
        <v>1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7">
        <f aca="true" t="shared" si="33" ref="J46:J83">(C46+G46-I46+2.5*(B46+G46+I46))*(C46+D46+2*E46+3*F46+0.7*H46+2.94*(B46+G46+I46))/(9*(B46+G46+I46))-0.92*(B46+G46+I46)</f>
        <v>0.6122222222222221</v>
      </c>
      <c r="K46" s="4">
        <f aca="true" t="shared" si="34" ref="K46:K83">IF((B46+G46)&gt;0,IF(J46-$AK$2*$A$5*0.52*(B46-C46+I46)&gt;0,J46-$AK$2*$A$5*0.52*(B46-C46+I46),0),0)</f>
        <v>0.6122222222222221</v>
      </c>
      <c r="L46" s="8">
        <f t="shared" si="4"/>
        <v>0.16111021993048788</v>
      </c>
      <c r="M46" s="11">
        <v>0</v>
      </c>
      <c r="N46" s="11">
        <v>0</v>
      </c>
      <c r="O46" s="11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7">
        <f t="shared" si="5"/>
        <v>0</v>
      </c>
      <c r="X46" s="7">
        <f t="shared" si="6"/>
        <v>0</v>
      </c>
      <c r="Y46" s="7">
        <f t="shared" si="7"/>
        <v>0</v>
      </c>
      <c r="Z46" s="4">
        <f t="shared" si="14"/>
        <v>0</v>
      </c>
      <c r="AA46" s="4">
        <f t="shared" si="15"/>
        <v>0</v>
      </c>
      <c r="AB46" s="12" t="e">
        <f t="shared" si="8"/>
        <v>#DIV/0!</v>
      </c>
      <c r="AC46" s="8">
        <f t="shared" si="9"/>
        <v>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  <c r="AK46" s="6">
        <v>0</v>
      </c>
      <c r="AL46" s="6">
        <v>0</v>
      </c>
      <c r="AM46" s="6">
        <v>0</v>
      </c>
      <c r="AN46" s="6">
        <v>0</v>
      </c>
      <c r="AO46" s="6">
        <v>0</v>
      </c>
      <c r="AP46" s="6">
        <v>0</v>
      </c>
      <c r="AQ46" s="6">
        <v>0</v>
      </c>
      <c r="AR46" s="6">
        <v>0</v>
      </c>
      <c r="AS46" s="6">
        <v>0</v>
      </c>
      <c r="AT46" s="6">
        <v>0</v>
      </c>
      <c r="AU46" s="6">
        <v>0</v>
      </c>
      <c r="AV46" s="6">
        <v>0</v>
      </c>
      <c r="AW46" s="6">
        <v>0</v>
      </c>
      <c r="AX46" s="6">
        <v>0</v>
      </c>
      <c r="AY46" s="6">
        <v>0</v>
      </c>
      <c r="AZ46" s="6">
        <v>0</v>
      </c>
      <c r="BA46" s="6">
        <v>0</v>
      </c>
      <c r="BB46" s="6">
        <v>0</v>
      </c>
      <c r="BC46" s="6">
        <v>0</v>
      </c>
      <c r="BD46" s="6">
        <v>0</v>
      </c>
      <c r="BE46" s="6">
        <v>0</v>
      </c>
      <c r="BF46" s="6">
        <v>0</v>
      </c>
      <c r="BG46" s="6">
        <v>0</v>
      </c>
      <c r="BH46" s="6">
        <v>0</v>
      </c>
      <c r="BI46" s="4">
        <f t="shared" si="31"/>
        <v>0</v>
      </c>
      <c r="BJ46" s="4">
        <f t="shared" si="32"/>
        <v>0</v>
      </c>
      <c r="BK46" s="4">
        <f t="shared" si="16"/>
        <v>0</v>
      </c>
      <c r="BL46" s="4">
        <f t="shared" si="17"/>
        <v>0</v>
      </c>
      <c r="BM46" s="4">
        <f t="shared" si="18"/>
        <v>0</v>
      </c>
      <c r="BN46" s="4">
        <f t="shared" si="19"/>
        <v>0</v>
      </c>
      <c r="BO46" s="4">
        <f t="shared" si="20"/>
        <v>0</v>
      </c>
      <c r="BP46" s="4">
        <f t="shared" si="12"/>
        <v>0</v>
      </c>
      <c r="BQ46" s="4">
        <f t="shared" si="21"/>
        <v>0</v>
      </c>
      <c r="BR46" s="4">
        <f t="shared" si="22"/>
        <v>0</v>
      </c>
      <c r="BS46" s="4">
        <f t="shared" si="23"/>
        <v>0</v>
      </c>
      <c r="BT46" s="4">
        <f t="shared" si="24"/>
        <v>0</v>
      </c>
      <c r="BU46" s="4">
        <f t="shared" si="25"/>
        <v>0</v>
      </c>
      <c r="BV46" s="4">
        <f t="shared" si="26"/>
        <v>0</v>
      </c>
      <c r="BW46" s="4">
        <f t="shared" si="27"/>
        <v>0</v>
      </c>
      <c r="BX46" s="4">
        <f t="shared" si="28"/>
        <v>0</v>
      </c>
      <c r="BY46" s="4">
        <f t="shared" si="29"/>
        <v>0</v>
      </c>
    </row>
    <row r="47" spans="1:77" ht="12.75">
      <c r="A47" s="6" t="s">
        <v>75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7" t="e">
        <f t="shared" si="33"/>
        <v>#DIV/0!</v>
      </c>
      <c r="K47" s="4">
        <f t="shared" si="34"/>
        <v>0</v>
      </c>
      <c r="L47" s="8">
        <f t="shared" si="4"/>
        <v>0</v>
      </c>
      <c r="M47" s="11">
        <v>11</v>
      </c>
      <c r="N47" s="11">
        <v>6</v>
      </c>
      <c r="O47" s="11">
        <v>0</v>
      </c>
      <c r="P47" s="11">
        <v>176</v>
      </c>
      <c r="Q47" s="11">
        <v>166</v>
      </c>
      <c r="R47" s="11">
        <v>75</v>
      </c>
      <c r="S47" s="11">
        <v>69</v>
      </c>
      <c r="T47" s="11">
        <v>44</v>
      </c>
      <c r="U47" s="11">
        <v>14</v>
      </c>
      <c r="V47" s="11">
        <v>92</v>
      </c>
      <c r="W47" s="7">
        <f t="shared" si="5"/>
        <v>70.20373396725392</v>
      </c>
      <c r="X47" s="7">
        <f t="shared" si="6"/>
        <v>9</v>
      </c>
      <c r="Y47" s="7">
        <f t="shared" si="7"/>
        <v>0</v>
      </c>
      <c r="Z47" s="4">
        <f t="shared" si="14"/>
        <v>0</v>
      </c>
      <c r="AA47" s="4">
        <f t="shared" si="15"/>
        <v>79.20373396725392</v>
      </c>
      <c r="AB47" s="12">
        <f t="shared" si="8"/>
        <v>3.6447954545454553</v>
      </c>
      <c r="AC47" s="8">
        <f t="shared" si="9"/>
        <v>14.183308978903092</v>
      </c>
      <c r="AD47" s="6">
        <v>0</v>
      </c>
      <c r="AE47" s="6">
        <v>0</v>
      </c>
      <c r="AF47" s="6">
        <v>0</v>
      </c>
      <c r="AG47" s="6">
        <v>0</v>
      </c>
      <c r="AH47" s="6">
        <v>0</v>
      </c>
      <c r="AI47" s="6">
        <v>0</v>
      </c>
      <c r="AJ47" s="6">
        <v>0</v>
      </c>
      <c r="AK47" s="6">
        <v>0</v>
      </c>
      <c r="AL47" s="6">
        <v>0</v>
      </c>
      <c r="AM47" s="6">
        <v>0</v>
      </c>
      <c r="AN47" s="6">
        <v>0</v>
      </c>
      <c r="AO47" s="6">
        <v>0</v>
      </c>
      <c r="AP47" s="6">
        <v>0</v>
      </c>
      <c r="AQ47" s="6">
        <v>0</v>
      </c>
      <c r="AR47" s="6">
        <v>0</v>
      </c>
      <c r="AS47" s="6">
        <v>0</v>
      </c>
      <c r="AT47" s="6">
        <v>0</v>
      </c>
      <c r="AU47" s="6">
        <v>0</v>
      </c>
      <c r="AV47" s="6">
        <v>0</v>
      </c>
      <c r="AW47" s="6">
        <v>0</v>
      </c>
      <c r="AX47" s="6">
        <v>0</v>
      </c>
      <c r="AY47" s="6">
        <v>0</v>
      </c>
      <c r="AZ47" s="6">
        <v>0</v>
      </c>
      <c r="BA47" s="6">
        <v>0</v>
      </c>
      <c r="BB47" s="6">
        <v>0</v>
      </c>
      <c r="BC47" s="6">
        <v>0</v>
      </c>
      <c r="BD47" s="6">
        <v>0</v>
      </c>
      <c r="BE47" s="6">
        <v>0</v>
      </c>
      <c r="BF47" s="6">
        <v>0</v>
      </c>
      <c r="BG47" s="6">
        <v>0</v>
      </c>
      <c r="BH47" s="6">
        <v>0</v>
      </c>
      <c r="BI47" s="4">
        <f t="shared" si="31"/>
        <v>0</v>
      </c>
      <c r="BJ47" s="4">
        <f t="shared" si="32"/>
        <v>0</v>
      </c>
      <c r="BK47" s="4">
        <f t="shared" si="16"/>
        <v>0</v>
      </c>
      <c r="BL47" s="4">
        <f t="shared" si="17"/>
        <v>0</v>
      </c>
      <c r="BM47" s="4">
        <f t="shared" si="18"/>
        <v>0</v>
      </c>
      <c r="BN47" s="4">
        <f t="shared" si="19"/>
        <v>0</v>
      </c>
      <c r="BO47" s="4">
        <f t="shared" si="20"/>
        <v>0</v>
      </c>
      <c r="BP47" s="4">
        <f t="shared" si="12"/>
        <v>0</v>
      </c>
      <c r="BQ47" s="4">
        <f t="shared" si="21"/>
        <v>0</v>
      </c>
      <c r="BR47" s="4">
        <f t="shared" si="22"/>
        <v>0</v>
      </c>
      <c r="BS47" s="4">
        <f t="shared" si="23"/>
        <v>0</v>
      </c>
      <c r="BT47" s="4">
        <f t="shared" si="24"/>
        <v>0</v>
      </c>
      <c r="BU47" s="4">
        <f t="shared" si="25"/>
        <v>0</v>
      </c>
      <c r="BV47" s="4">
        <f t="shared" si="26"/>
        <v>0</v>
      </c>
      <c r="BW47" s="4">
        <f t="shared" si="27"/>
        <v>0</v>
      </c>
      <c r="BX47" s="4">
        <f t="shared" si="28"/>
        <v>0</v>
      </c>
      <c r="BY47" s="4">
        <f t="shared" si="29"/>
        <v>0</v>
      </c>
    </row>
    <row r="48" spans="1:77" ht="12.75">
      <c r="A48" s="6" t="s">
        <v>76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7" t="e">
        <f t="shared" si="33"/>
        <v>#DIV/0!</v>
      </c>
      <c r="K48" s="4">
        <f t="shared" si="34"/>
        <v>0</v>
      </c>
      <c r="L48" s="8">
        <f t="shared" si="4"/>
        <v>0</v>
      </c>
      <c r="M48" s="11">
        <v>10</v>
      </c>
      <c r="N48" s="11">
        <v>6</v>
      </c>
      <c r="O48" s="11">
        <v>0</v>
      </c>
      <c r="P48" s="11">
        <v>141</v>
      </c>
      <c r="Q48" s="11">
        <v>163</v>
      </c>
      <c r="R48" s="11">
        <v>96</v>
      </c>
      <c r="S48" s="11">
        <v>88</v>
      </c>
      <c r="T48" s="11">
        <v>67</v>
      </c>
      <c r="U48" s="11">
        <v>14</v>
      </c>
      <c r="V48" s="11">
        <v>100</v>
      </c>
      <c r="W48" s="7">
        <f t="shared" si="5"/>
        <v>21.92458232603863</v>
      </c>
      <c r="X48" s="7">
        <f t="shared" si="6"/>
        <v>8</v>
      </c>
      <c r="Y48" s="7">
        <f t="shared" si="7"/>
        <v>0</v>
      </c>
      <c r="Z48" s="4">
        <f t="shared" si="14"/>
        <v>0</v>
      </c>
      <c r="AA48" s="4">
        <f t="shared" si="15"/>
        <v>29.92458232603863</v>
      </c>
      <c r="AB48" s="12">
        <f t="shared" si="8"/>
        <v>5.524212765957447</v>
      </c>
      <c r="AC48" s="8">
        <f t="shared" si="9"/>
        <v>5.358706918670086</v>
      </c>
      <c r="AD48" s="6">
        <v>0</v>
      </c>
      <c r="AE48" s="6">
        <v>0</v>
      </c>
      <c r="AF48" s="6">
        <v>0</v>
      </c>
      <c r="AG48" s="6">
        <v>0</v>
      </c>
      <c r="AH48" s="6">
        <v>0</v>
      </c>
      <c r="AI48" s="6">
        <v>0</v>
      </c>
      <c r="AJ48" s="6">
        <v>0</v>
      </c>
      <c r="AK48" s="6">
        <v>0</v>
      </c>
      <c r="AL48" s="6">
        <v>0</v>
      </c>
      <c r="AM48" s="6">
        <v>0</v>
      </c>
      <c r="AN48" s="6">
        <v>0</v>
      </c>
      <c r="AO48" s="6">
        <v>0</v>
      </c>
      <c r="AP48" s="6">
        <v>0</v>
      </c>
      <c r="AQ48" s="6">
        <v>0</v>
      </c>
      <c r="AR48" s="6">
        <v>0</v>
      </c>
      <c r="AS48" s="6">
        <v>0</v>
      </c>
      <c r="AT48" s="6">
        <v>0</v>
      </c>
      <c r="AU48" s="6">
        <v>0</v>
      </c>
      <c r="AV48" s="6">
        <v>0</v>
      </c>
      <c r="AW48" s="6">
        <v>0</v>
      </c>
      <c r="AX48" s="6">
        <v>0</v>
      </c>
      <c r="AY48" s="6">
        <v>0</v>
      </c>
      <c r="AZ48" s="6">
        <v>0</v>
      </c>
      <c r="BA48" s="6">
        <v>0</v>
      </c>
      <c r="BB48" s="6">
        <v>0</v>
      </c>
      <c r="BC48" s="6">
        <v>0</v>
      </c>
      <c r="BD48" s="6">
        <v>0</v>
      </c>
      <c r="BE48" s="6">
        <v>0</v>
      </c>
      <c r="BF48" s="6">
        <v>0</v>
      </c>
      <c r="BG48" s="6">
        <v>0</v>
      </c>
      <c r="BH48" s="6">
        <v>0</v>
      </c>
      <c r="BI48" s="4">
        <f t="shared" si="31"/>
        <v>0</v>
      </c>
      <c r="BJ48" s="4">
        <f t="shared" si="32"/>
        <v>0</v>
      </c>
      <c r="BK48" s="4">
        <f t="shared" si="16"/>
        <v>0</v>
      </c>
      <c r="BL48" s="4">
        <f t="shared" si="17"/>
        <v>0</v>
      </c>
      <c r="BM48" s="4">
        <f t="shared" si="18"/>
        <v>0</v>
      </c>
      <c r="BN48" s="4">
        <f t="shared" si="19"/>
        <v>0</v>
      </c>
      <c r="BO48" s="4">
        <f t="shared" si="20"/>
        <v>0</v>
      </c>
      <c r="BP48" s="4">
        <f t="shared" si="12"/>
        <v>0</v>
      </c>
      <c r="BQ48" s="4">
        <f t="shared" si="21"/>
        <v>0</v>
      </c>
      <c r="BR48" s="4">
        <f t="shared" si="22"/>
        <v>0</v>
      </c>
      <c r="BS48" s="4">
        <f t="shared" si="23"/>
        <v>0</v>
      </c>
      <c r="BT48" s="4">
        <f t="shared" si="24"/>
        <v>0</v>
      </c>
      <c r="BU48" s="4">
        <f t="shared" si="25"/>
        <v>0</v>
      </c>
      <c r="BV48" s="4">
        <f t="shared" si="26"/>
        <v>0</v>
      </c>
      <c r="BW48" s="4">
        <f t="shared" si="27"/>
        <v>0</v>
      </c>
      <c r="BX48" s="4">
        <f t="shared" si="28"/>
        <v>0</v>
      </c>
      <c r="BY48" s="4">
        <f t="shared" si="29"/>
        <v>0</v>
      </c>
    </row>
    <row r="49" spans="1:77" ht="12.75">
      <c r="A49" s="6" t="s">
        <v>77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7" t="e">
        <f t="shared" si="33"/>
        <v>#DIV/0!</v>
      </c>
      <c r="K49" s="4">
        <f t="shared" si="34"/>
        <v>0</v>
      </c>
      <c r="L49" s="8">
        <f t="shared" si="4"/>
        <v>0</v>
      </c>
      <c r="M49" s="11">
        <v>10</v>
      </c>
      <c r="N49" s="11">
        <v>8</v>
      </c>
      <c r="O49" s="11">
        <v>0</v>
      </c>
      <c r="P49" s="11">
        <v>169</v>
      </c>
      <c r="Q49" s="11">
        <v>175</v>
      </c>
      <c r="R49" s="11">
        <v>76</v>
      </c>
      <c r="S49" s="11">
        <v>65</v>
      </c>
      <c r="T49" s="11">
        <v>48</v>
      </c>
      <c r="U49" s="11">
        <v>15</v>
      </c>
      <c r="V49" s="11">
        <v>108</v>
      </c>
      <c r="W49" s="7">
        <f t="shared" si="5"/>
        <v>66.04790363901085</v>
      </c>
      <c r="X49" s="7">
        <f t="shared" si="6"/>
        <v>7.333333333333333</v>
      </c>
      <c r="Y49" s="7">
        <f t="shared" si="7"/>
        <v>0</v>
      </c>
      <c r="Z49" s="4">
        <f t="shared" si="14"/>
        <v>0</v>
      </c>
      <c r="AA49" s="4">
        <f t="shared" si="15"/>
        <v>73.38123697234418</v>
      </c>
      <c r="AB49" s="12">
        <f t="shared" si="8"/>
        <v>4.2818698224852065</v>
      </c>
      <c r="AC49" s="8">
        <f t="shared" si="9"/>
        <v>13.140652657400846</v>
      </c>
      <c r="AD49" s="6">
        <v>0</v>
      </c>
      <c r="AE49" s="6">
        <v>0</v>
      </c>
      <c r="AF49" s="6">
        <v>0</v>
      </c>
      <c r="AG49" s="6">
        <v>0</v>
      </c>
      <c r="AH49" s="6">
        <v>0</v>
      </c>
      <c r="AI49" s="6">
        <v>0</v>
      </c>
      <c r="AJ49" s="6">
        <v>0</v>
      </c>
      <c r="AK49" s="6">
        <v>0</v>
      </c>
      <c r="AL49" s="6">
        <v>0</v>
      </c>
      <c r="AM49" s="6">
        <v>0</v>
      </c>
      <c r="AN49" s="6">
        <v>0</v>
      </c>
      <c r="AO49" s="6">
        <v>0</v>
      </c>
      <c r="AP49" s="6">
        <v>0</v>
      </c>
      <c r="AQ49" s="6">
        <v>0</v>
      </c>
      <c r="AR49" s="6">
        <v>0</v>
      </c>
      <c r="AS49" s="6">
        <v>0</v>
      </c>
      <c r="AT49" s="6">
        <v>0</v>
      </c>
      <c r="AU49" s="6">
        <v>0</v>
      </c>
      <c r="AV49" s="6">
        <v>0</v>
      </c>
      <c r="AW49" s="6">
        <v>0</v>
      </c>
      <c r="AX49" s="6">
        <v>0</v>
      </c>
      <c r="AY49" s="6">
        <v>0</v>
      </c>
      <c r="AZ49" s="6">
        <v>0</v>
      </c>
      <c r="BA49" s="6">
        <v>0</v>
      </c>
      <c r="BB49" s="6">
        <v>0</v>
      </c>
      <c r="BC49" s="6">
        <v>0</v>
      </c>
      <c r="BD49" s="6">
        <v>0</v>
      </c>
      <c r="BE49" s="6">
        <v>0</v>
      </c>
      <c r="BF49" s="6">
        <v>0</v>
      </c>
      <c r="BG49" s="6">
        <v>0</v>
      </c>
      <c r="BH49" s="6">
        <v>0</v>
      </c>
      <c r="BI49" s="4">
        <f t="shared" si="31"/>
        <v>0</v>
      </c>
      <c r="BJ49" s="4">
        <f t="shared" si="32"/>
        <v>0</v>
      </c>
      <c r="BK49" s="4">
        <f t="shared" si="16"/>
        <v>0</v>
      </c>
      <c r="BL49" s="4">
        <f t="shared" si="17"/>
        <v>0</v>
      </c>
      <c r="BM49" s="4">
        <f t="shared" si="18"/>
        <v>0</v>
      </c>
      <c r="BN49" s="4">
        <f t="shared" si="19"/>
        <v>0</v>
      </c>
      <c r="BO49" s="4">
        <f t="shared" si="20"/>
        <v>0</v>
      </c>
      <c r="BP49" s="4">
        <f t="shared" si="12"/>
        <v>0</v>
      </c>
      <c r="BQ49" s="4">
        <f t="shared" si="21"/>
        <v>0</v>
      </c>
      <c r="BR49" s="4">
        <f t="shared" si="22"/>
        <v>0</v>
      </c>
      <c r="BS49" s="4">
        <f t="shared" si="23"/>
        <v>0</v>
      </c>
      <c r="BT49" s="4">
        <f t="shared" si="24"/>
        <v>0</v>
      </c>
      <c r="BU49" s="4">
        <f t="shared" si="25"/>
        <v>0</v>
      </c>
      <c r="BV49" s="4">
        <f t="shared" si="26"/>
        <v>0</v>
      </c>
      <c r="BW49" s="4">
        <f t="shared" si="27"/>
        <v>0</v>
      </c>
      <c r="BX49" s="4">
        <f t="shared" si="28"/>
        <v>0</v>
      </c>
      <c r="BY49" s="4">
        <f t="shared" si="29"/>
        <v>0</v>
      </c>
    </row>
    <row r="50" spans="1:77" ht="12.75">
      <c r="A50" s="6" t="s">
        <v>78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7" t="e">
        <f t="shared" si="33"/>
        <v>#DIV/0!</v>
      </c>
      <c r="K50" s="4">
        <f t="shared" si="34"/>
        <v>0</v>
      </c>
      <c r="L50" s="8">
        <f t="shared" si="4"/>
        <v>0</v>
      </c>
      <c r="M50" s="11">
        <v>11</v>
      </c>
      <c r="N50" s="11">
        <v>3</v>
      </c>
      <c r="O50" s="11">
        <v>0</v>
      </c>
      <c r="P50" s="11">
        <v>127</v>
      </c>
      <c r="Q50" s="11">
        <v>133</v>
      </c>
      <c r="R50" s="11">
        <v>61</v>
      </c>
      <c r="S50" s="11">
        <v>54</v>
      </c>
      <c r="T50" s="11">
        <v>40</v>
      </c>
      <c r="U50" s="11">
        <v>14</v>
      </c>
      <c r="V50" s="11">
        <v>60</v>
      </c>
      <c r="W50" s="7">
        <f t="shared" si="5"/>
        <v>45.112921669552534</v>
      </c>
      <c r="X50" s="7">
        <f t="shared" si="6"/>
        <v>10</v>
      </c>
      <c r="Y50" s="7">
        <f t="shared" si="7"/>
        <v>0</v>
      </c>
      <c r="Z50" s="4">
        <f t="shared" si="14"/>
        <v>0</v>
      </c>
      <c r="AA50" s="4">
        <f t="shared" si="15"/>
        <v>55.112921669552534</v>
      </c>
      <c r="AB50" s="12">
        <f t="shared" si="8"/>
        <v>4.602188976377953</v>
      </c>
      <c r="AC50" s="8">
        <f t="shared" si="9"/>
        <v>9.86927708600869</v>
      </c>
      <c r="AD50" s="6">
        <v>0</v>
      </c>
      <c r="AE50" s="6">
        <v>0</v>
      </c>
      <c r="AF50" s="6">
        <v>0</v>
      </c>
      <c r="AG50" s="6">
        <v>0</v>
      </c>
      <c r="AH50" s="6">
        <v>0</v>
      </c>
      <c r="AI50" s="6">
        <v>0</v>
      </c>
      <c r="AJ50" s="6">
        <v>0</v>
      </c>
      <c r="AK50" s="6">
        <v>0</v>
      </c>
      <c r="AL50" s="6">
        <v>0</v>
      </c>
      <c r="AM50" s="6">
        <v>0</v>
      </c>
      <c r="AN50" s="6">
        <v>0</v>
      </c>
      <c r="AO50" s="6">
        <v>0</v>
      </c>
      <c r="AP50" s="6">
        <v>0</v>
      </c>
      <c r="AQ50" s="6">
        <v>0</v>
      </c>
      <c r="AR50" s="6">
        <v>0</v>
      </c>
      <c r="AS50" s="6">
        <v>0</v>
      </c>
      <c r="AT50" s="6">
        <v>0</v>
      </c>
      <c r="AU50" s="6">
        <v>0</v>
      </c>
      <c r="AV50" s="6">
        <v>0</v>
      </c>
      <c r="AW50" s="6">
        <v>0</v>
      </c>
      <c r="AX50" s="6">
        <v>0</v>
      </c>
      <c r="AY50" s="6">
        <v>0</v>
      </c>
      <c r="AZ50" s="6">
        <v>0</v>
      </c>
      <c r="BA50" s="6">
        <v>0</v>
      </c>
      <c r="BB50" s="6">
        <v>0</v>
      </c>
      <c r="BC50" s="6">
        <v>0</v>
      </c>
      <c r="BD50" s="6">
        <v>0</v>
      </c>
      <c r="BE50" s="6">
        <v>0</v>
      </c>
      <c r="BF50" s="6">
        <v>0</v>
      </c>
      <c r="BG50" s="6">
        <v>0</v>
      </c>
      <c r="BH50" s="6">
        <v>0</v>
      </c>
      <c r="BI50" s="4">
        <f t="shared" si="31"/>
        <v>0</v>
      </c>
      <c r="BJ50" s="4">
        <f t="shared" si="32"/>
        <v>0</v>
      </c>
      <c r="BK50" s="4">
        <f t="shared" si="16"/>
        <v>0</v>
      </c>
      <c r="BL50" s="4">
        <f t="shared" si="17"/>
        <v>0</v>
      </c>
      <c r="BM50" s="4">
        <f t="shared" si="18"/>
        <v>0</v>
      </c>
      <c r="BN50" s="4">
        <f t="shared" si="19"/>
        <v>0</v>
      </c>
      <c r="BO50" s="4">
        <f t="shared" si="20"/>
        <v>0</v>
      </c>
      <c r="BP50" s="4">
        <f t="shared" si="12"/>
        <v>0</v>
      </c>
      <c r="BQ50" s="4">
        <f t="shared" si="21"/>
        <v>0</v>
      </c>
      <c r="BR50" s="4">
        <f t="shared" si="22"/>
        <v>0</v>
      </c>
      <c r="BS50" s="4">
        <f t="shared" si="23"/>
        <v>0</v>
      </c>
      <c r="BT50" s="4">
        <f t="shared" si="24"/>
        <v>0</v>
      </c>
      <c r="BU50" s="4">
        <f t="shared" si="25"/>
        <v>0</v>
      </c>
      <c r="BV50" s="4">
        <f t="shared" si="26"/>
        <v>0</v>
      </c>
      <c r="BW50" s="4">
        <f t="shared" si="27"/>
        <v>0</v>
      </c>
      <c r="BX50" s="4">
        <f t="shared" si="28"/>
        <v>0</v>
      </c>
      <c r="BY50" s="4">
        <f t="shared" si="29"/>
        <v>0</v>
      </c>
    </row>
    <row r="51" spans="1:77" ht="12.75">
      <c r="A51" s="6" t="s">
        <v>79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7" t="e">
        <f t="shared" si="33"/>
        <v>#DIV/0!</v>
      </c>
      <c r="K51" s="4">
        <f t="shared" si="34"/>
        <v>0</v>
      </c>
      <c r="L51" s="8">
        <f t="shared" si="4"/>
        <v>0</v>
      </c>
      <c r="M51" s="11">
        <v>5</v>
      </c>
      <c r="N51" s="11">
        <v>2</v>
      </c>
      <c r="O51" s="11">
        <v>0</v>
      </c>
      <c r="P51" s="11">
        <v>82</v>
      </c>
      <c r="Q51" s="11">
        <v>91</v>
      </c>
      <c r="R51" s="11">
        <v>47</v>
      </c>
      <c r="S51" s="11">
        <v>42</v>
      </c>
      <c r="T51" s="11">
        <v>34</v>
      </c>
      <c r="U51" s="11">
        <v>7</v>
      </c>
      <c r="V51" s="11">
        <v>59</v>
      </c>
      <c r="W51" s="7">
        <f t="shared" si="5"/>
        <v>21.75401241656148</v>
      </c>
      <c r="X51" s="7">
        <f t="shared" si="6"/>
        <v>4.333333333333333</v>
      </c>
      <c r="Y51" s="7">
        <f t="shared" si="7"/>
        <v>0</v>
      </c>
      <c r="Z51" s="4">
        <f t="shared" si="14"/>
        <v>0</v>
      </c>
      <c r="AA51" s="4">
        <f t="shared" si="15"/>
        <v>26.087345749894812</v>
      </c>
      <c r="AB51" s="12">
        <f t="shared" si="8"/>
        <v>5.00509756097561</v>
      </c>
      <c r="AC51" s="8">
        <f t="shared" si="9"/>
        <v>4.671558608123295</v>
      </c>
      <c r="AD51" s="6">
        <v>0</v>
      </c>
      <c r="AE51" s="6">
        <v>0</v>
      </c>
      <c r="AF51" s="6">
        <v>0</v>
      </c>
      <c r="AG51" s="6">
        <v>0</v>
      </c>
      <c r="AH51" s="6">
        <v>0</v>
      </c>
      <c r="AI51" s="6">
        <v>0</v>
      </c>
      <c r="AJ51" s="6">
        <v>0</v>
      </c>
      <c r="AK51" s="6">
        <v>0</v>
      </c>
      <c r="AL51" s="6">
        <v>0</v>
      </c>
      <c r="AM51" s="6">
        <v>0</v>
      </c>
      <c r="AN51" s="6">
        <v>0</v>
      </c>
      <c r="AO51" s="6">
        <v>0</v>
      </c>
      <c r="AP51" s="6">
        <v>0</v>
      </c>
      <c r="AQ51" s="6">
        <v>0</v>
      </c>
      <c r="AR51" s="6">
        <v>0</v>
      </c>
      <c r="AS51" s="6">
        <v>0</v>
      </c>
      <c r="AT51" s="6">
        <v>0</v>
      </c>
      <c r="AU51" s="6">
        <v>0</v>
      </c>
      <c r="AV51" s="6">
        <v>0</v>
      </c>
      <c r="AW51" s="6">
        <v>0</v>
      </c>
      <c r="AX51" s="6">
        <v>0</v>
      </c>
      <c r="AY51" s="6">
        <v>0</v>
      </c>
      <c r="AZ51" s="6">
        <v>0</v>
      </c>
      <c r="BA51" s="6">
        <v>0</v>
      </c>
      <c r="BB51" s="6">
        <v>0</v>
      </c>
      <c r="BC51" s="6">
        <v>0</v>
      </c>
      <c r="BD51" s="6">
        <v>0</v>
      </c>
      <c r="BE51" s="6">
        <v>0</v>
      </c>
      <c r="BF51" s="6">
        <v>0</v>
      </c>
      <c r="BG51" s="6">
        <v>0</v>
      </c>
      <c r="BH51" s="6">
        <v>0</v>
      </c>
      <c r="BI51" s="4">
        <f t="shared" si="31"/>
        <v>0</v>
      </c>
      <c r="BJ51" s="4">
        <f t="shared" si="32"/>
        <v>0</v>
      </c>
      <c r="BK51" s="4">
        <f t="shared" si="16"/>
        <v>0</v>
      </c>
      <c r="BL51" s="4">
        <f t="shared" si="17"/>
        <v>0</v>
      </c>
      <c r="BM51" s="4">
        <f t="shared" si="18"/>
        <v>0</v>
      </c>
      <c r="BN51" s="4">
        <f t="shared" si="19"/>
        <v>0</v>
      </c>
      <c r="BO51" s="4">
        <f t="shared" si="20"/>
        <v>0</v>
      </c>
      <c r="BP51" s="4">
        <f t="shared" si="12"/>
        <v>0</v>
      </c>
      <c r="BQ51" s="4">
        <f t="shared" si="21"/>
        <v>0</v>
      </c>
      <c r="BR51" s="4">
        <f t="shared" si="22"/>
        <v>0</v>
      </c>
      <c r="BS51" s="4">
        <f t="shared" si="23"/>
        <v>0</v>
      </c>
      <c r="BT51" s="4">
        <f t="shared" si="24"/>
        <v>0</v>
      </c>
      <c r="BU51" s="4">
        <f t="shared" si="25"/>
        <v>0</v>
      </c>
      <c r="BV51" s="4">
        <f t="shared" si="26"/>
        <v>0</v>
      </c>
      <c r="BW51" s="4">
        <f t="shared" si="27"/>
        <v>0</v>
      </c>
      <c r="BX51" s="4">
        <f t="shared" si="28"/>
        <v>0</v>
      </c>
      <c r="BY51" s="4">
        <f t="shared" si="29"/>
        <v>0</v>
      </c>
    </row>
    <row r="52" spans="1:77" ht="12.75">
      <c r="A52" s="6" t="s">
        <v>80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7" t="e">
        <f t="shared" si="33"/>
        <v>#DIV/0!</v>
      </c>
      <c r="K52" s="4">
        <f t="shared" si="34"/>
        <v>0</v>
      </c>
      <c r="L52" s="8">
        <f t="shared" si="4"/>
        <v>0</v>
      </c>
      <c r="M52" s="11">
        <v>0</v>
      </c>
      <c r="N52" s="11">
        <v>1</v>
      </c>
      <c r="O52" s="11">
        <v>5</v>
      </c>
      <c r="P52" s="11">
        <v>11</v>
      </c>
      <c r="Q52" s="11">
        <v>14</v>
      </c>
      <c r="R52" s="11">
        <v>11</v>
      </c>
      <c r="S52" s="11">
        <v>11</v>
      </c>
      <c r="T52" s="11">
        <v>12</v>
      </c>
      <c r="U52" s="11">
        <v>1</v>
      </c>
      <c r="V52" s="11">
        <v>16</v>
      </c>
      <c r="W52" s="7">
        <f t="shared" si="5"/>
        <v>-2.1122666270466297</v>
      </c>
      <c r="X52" s="7">
        <f t="shared" si="6"/>
        <v>1.3333333333333333</v>
      </c>
      <c r="Y52" s="7">
        <f t="shared" si="7"/>
        <v>-0.6682666270466311</v>
      </c>
      <c r="Z52" s="4">
        <f t="shared" si="14"/>
        <v>0</v>
      </c>
      <c r="AA52" s="4">
        <f t="shared" si="15"/>
        <v>0</v>
      </c>
      <c r="AB52" s="12">
        <f t="shared" si="8"/>
        <v>7.818545454545455</v>
      </c>
      <c r="AC52" s="8">
        <f t="shared" si="9"/>
        <v>0</v>
      </c>
      <c r="AD52" s="6">
        <v>0</v>
      </c>
      <c r="AE52" s="6">
        <v>0</v>
      </c>
      <c r="AF52" s="6">
        <v>0</v>
      </c>
      <c r="AG52" s="6">
        <v>0</v>
      </c>
      <c r="AH52" s="6">
        <v>0</v>
      </c>
      <c r="AI52" s="6">
        <v>0</v>
      </c>
      <c r="AJ52" s="6">
        <v>0</v>
      </c>
      <c r="AK52" s="6">
        <v>0</v>
      </c>
      <c r="AL52" s="6">
        <v>0</v>
      </c>
      <c r="AM52" s="6">
        <v>0</v>
      </c>
      <c r="AN52" s="6">
        <v>0</v>
      </c>
      <c r="AO52" s="6">
        <v>0</v>
      </c>
      <c r="AP52" s="6">
        <v>0</v>
      </c>
      <c r="AQ52" s="6">
        <v>0</v>
      </c>
      <c r="AR52" s="6">
        <v>0</v>
      </c>
      <c r="AS52" s="6">
        <v>0</v>
      </c>
      <c r="AT52" s="6">
        <v>0</v>
      </c>
      <c r="AU52" s="6">
        <v>0</v>
      </c>
      <c r="AV52" s="6">
        <v>0</v>
      </c>
      <c r="AW52" s="6">
        <v>0</v>
      </c>
      <c r="AX52" s="6">
        <v>0</v>
      </c>
      <c r="AY52" s="6">
        <v>0</v>
      </c>
      <c r="AZ52" s="6">
        <v>0</v>
      </c>
      <c r="BA52" s="6">
        <v>0</v>
      </c>
      <c r="BB52" s="6">
        <v>0</v>
      </c>
      <c r="BC52" s="6">
        <v>0</v>
      </c>
      <c r="BD52" s="6">
        <v>0</v>
      </c>
      <c r="BE52" s="6">
        <v>0</v>
      </c>
      <c r="BF52" s="6">
        <v>0</v>
      </c>
      <c r="BG52" s="6">
        <v>0</v>
      </c>
      <c r="BH52" s="6">
        <v>0</v>
      </c>
      <c r="BI52" s="4">
        <f t="shared" si="31"/>
        <v>0</v>
      </c>
      <c r="BJ52" s="4">
        <f t="shared" si="32"/>
        <v>0</v>
      </c>
      <c r="BK52" s="4">
        <f t="shared" si="16"/>
        <v>0</v>
      </c>
      <c r="BL52" s="4">
        <f t="shared" si="17"/>
        <v>0</v>
      </c>
      <c r="BM52" s="4">
        <f t="shared" si="18"/>
        <v>0</v>
      </c>
      <c r="BN52" s="4">
        <f t="shared" si="19"/>
        <v>0</v>
      </c>
      <c r="BO52" s="4">
        <f t="shared" si="20"/>
        <v>0</v>
      </c>
      <c r="BP52" s="4">
        <f t="shared" si="12"/>
        <v>0</v>
      </c>
      <c r="BQ52" s="4">
        <f t="shared" si="21"/>
        <v>0</v>
      </c>
      <c r="BR52" s="4">
        <f t="shared" si="22"/>
        <v>0</v>
      </c>
      <c r="BS52" s="4">
        <f t="shared" si="23"/>
        <v>0</v>
      </c>
      <c r="BT52" s="4">
        <f t="shared" si="24"/>
        <v>0</v>
      </c>
      <c r="BU52" s="4">
        <f t="shared" si="25"/>
        <v>0</v>
      </c>
      <c r="BV52" s="4">
        <f t="shared" si="26"/>
        <v>0</v>
      </c>
      <c r="BW52" s="4">
        <f t="shared" si="27"/>
        <v>0</v>
      </c>
      <c r="BX52" s="4">
        <f t="shared" si="28"/>
        <v>0</v>
      </c>
      <c r="BY52" s="4">
        <f t="shared" si="29"/>
        <v>0</v>
      </c>
    </row>
    <row r="53" spans="1:77" ht="12.75">
      <c r="A53" s="6" t="s">
        <v>81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7" t="e">
        <f t="shared" si="33"/>
        <v>#DIV/0!</v>
      </c>
      <c r="K53" s="4">
        <f t="shared" si="34"/>
        <v>0</v>
      </c>
      <c r="L53" s="8">
        <f t="shared" si="4"/>
        <v>0</v>
      </c>
      <c r="M53" s="11">
        <v>7</v>
      </c>
      <c r="N53" s="11">
        <v>5</v>
      </c>
      <c r="O53" s="11">
        <v>2</v>
      </c>
      <c r="P53" s="11">
        <v>73</v>
      </c>
      <c r="Q53" s="11">
        <v>71</v>
      </c>
      <c r="R53" s="11">
        <v>33</v>
      </c>
      <c r="S53" s="11">
        <v>31</v>
      </c>
      <c r="T53" s="11">
        <v>26</v>
      </c>
      <c r="U53" s="11">
        <v>3</v>
      </c>
      <c r="V53" s="11">
        <v>63</v>
      </c>
      <c r="W53" s="7">
        <f t="shared" si="5"/>
        <v>26.982230565963263</v>
      </c>
      <c r="X53" s="7">
        <f t="shared" si="6"/>
        <v>6</v>
      </c>
      <c r="Y53" s="7">
        <f t="shared" si="7"/>
        <v>2.320621690353145</v>
      </c>
      <c r="Z53" s="4">
        <f t="shared" si="14"/>
        <v>0</v>
      </c>
      <c r="AA53" s="4">
        <f t="shared" si="15"/>
        <v>35.302852256316406</v>
      </c>
      <c r="AB53" s="12">
        <f t="shared" si="8"/>
        <v>3.7908493150684937</v>
      </c>
      <c r="AC53" s="8">
        <f t="shared" si="9"/>
        <v>6.321813837652103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6">
        <v>0</v>
      </c>
      <c r="AL53" s="6">
        <v>0</v>
      </c>
      <c r="AM53" s="6">
        <v>0</v>
      </c>
      <c r="AN53" s="6">
        <v>0</v>
      </c>
      <c r="AO53" s="6">
        <v>0</v>
      </c>
      <c r="AP53" s="6">
        <v>0</v>
      </c>
      <c r="AQ53" s="6">
        <v>0</v>
      </c>
      <c r="AR53" s="6">
        <v>0</v>
      </c>
      <c r="AS53" s="6">
        <v>0</v>
      </c>
      <c r="AT53" s="6">
        <v>0</v>
      </c>
      <c r="AU53" s="6">
        <v>0</v>
      </c>
      <c r="AV53" s="6">
        <v>0</v>
      </c>
      <c r="AW53" s="6">
        <v>0</v>
      </c>
      <c r="AX53" s="6">
        <v>0</v>
      </c>
      <c r="AY53" s="6">
        <v>0</v>
      </c>
      <c r="AZ53" s="6">
        <v>0</v>
      </c>
      <c r="BA53" s="6">
        <v>0</v>
      </c>
      <c r="BB53" s="6">
        <v>0</v>
      </c>
      <c r="BC53" s="6">
        <v>0</v>
      </c>
      <c r="BD53" s="6">
        <v>0</v>
      </c>
      <c r="BE53" s="6">
        <v>0</v>
      </c>
      <c r="BF53" s="6">
        <v>0</v>
      </c>
      <c r="BG53" s="6">
        <v>0</v>
      </c>
      <c r="BH53" s="6">
        <v>0</v>
      </c>
      <c r="BI53" s="4">
        <f t="shared" si="31"/>
        <v>0</v>
      </c>
      <c r="BJ53" s="4">
        <f t="shared" si="32"/>
        <v>0</v>
      </c>
      <c r="BK53" s="4">
        <f t="shared" si="16"/>
        <v>0</v>
      </c>
      <c r="BL53" s="4">
        <f t="shared" si="17"/>
        <v>0</v>
      </c>
      <c r="BM53" s="4">
        <f t="shared" si="18"/>
        <v>0</v>
      </c>
      <c r="BN53" s="4">
        <f t="shared" si="19"/>
        <v>0</v>
      </c>
      <c r="BO53" s="4">
        <f t="shared" si="20"/>
        <v>0</v>
      </c>
      <c r="BP53" s="4">
        <f t="shared" si="12"/>
        <v>0</v>
      </c>
      <c r="BQ53" s="4">
        <f t="shared" si="21"/>
        <v>0</v>
      </c>
      <c r="BR53" s="4">
        <f t="shared" si="22"/>
        <v>0</v>
      </c>
      <c r="BS53" s="4">
        <f t="shared" si="23"/>
        <v>0</v>
      </c>
      <c r="BT53" s="4">
        <f t="shared" si="24"/>
        <v>0</v>
      </c>
      <c r="BU53" s="4">
        <f t="shared" si="25"/>
        <v>0</v>
      </c>
      <c r="BV53" s="4">
        <f t="shared" si="26"/>
        <v>0</v>
      </c>
      <c r="BW53" s="4">
        <f t="shared" si="27"/>
        <v>0</v>
      </c>
      <c r="BX53" s="4">
        <f t="shared" si="28"/>
        <v>0</v>
      </c>
      <c r="BY53" s="4">
        <f t="shared" si="29"/>
        <v>0</v>
      </c>
    </row>
    <row r="54" spans="1:77" ht="12.75">
      <c r="A54" s="6" t="s">
        <v>82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7" t="e">
        <f t="shared" si="33"/>
        <v>#DIV/0!</v>
      </c>
      <c r="K54" s="4">
        <f t="shared" si="34"/>
        <v>0</v>
      </c>
      <c r="L54" s="8">
        <f t="shared" si="4"/>
        <v>0</v>
      </c>
      <c r="M54" s="11">
        <v>7</v>
      </c>
      <c r="N54" s="11">
        <v>2</v>
      </c>
      <c r="O54" s="11">
        <v>3</v>
      </c>
      <c r="P54" s="11">
        <v>71</v>
      </c>
      <c r="Q54" s="11">
        <v>61</v>
      </c>
      <c r="R54" s="11">
        <v>25</v>
      </c>
      <c r="S54" s="11">
        <v>20</v>
      </c>
      <c r="T54" s="11">
        <v>37</v>
      </c>
      <c r="U54" s="11">
        <v>3</v>
      </c>
      <c r="V54" s="11">
        <v>73</v>
      </c>
      <c r="W54" s="7">
        <f t="shared" si="5"/>
        <v>34.86627904360812</v>
      </c>
      <c r="X54" s="7">
        <f t="shared" si="6"/>
        <v>7.333333333333333</v>
      </c>
      <c r="Y54" s="7">
        <f t="shared" si="7"/>
        <v>3.5683452308799013</v>
      </c>
      <c r="Z54" s="4">
        <f t="shared" si="14"/>
        <v>0</v>
      </c>
      <c r="AA54" s="4">
        <f t="shared" si="15"/>
        <v>45.76795760782135</v>
      </c>
      <c r="AB54" s="12">
        <f t="shared" si="8"/>
        <v>3.70343661971831</v>
      </c>
      <c r="AC54" s="8">
        <f t="shared" si="9"/>
        <v>8.19583940769068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6">
        <v>0</v>
      </c>
      <c r="AJ54" s="6">
        <v>0</v>
      </c>
      <c r="AK54" s="6">
        <v>0</v>
      </c>
      <c r="AL54" s="6">
        <v>0</v>
      </c>
      <c r="AM54" s="6">
        <v>0</v>
      </c>
      <c r="AN54" s="6">
        <v>0</v>
      </c>
      <c r="AO54" s="6">
        <v>0</v>
      </c>
      <c r="AP54" s="6">
        <v>0</v>
      </c>
      <c r="AQ54" s="6">
        <v>0</v>
      </c>
      <c r="AR54" s="6">
        <v>0</v>
      </c>
      <c r="AS54" s="6">
        <v>0</v>
      </c>
      <c r="AT54" s="6">
        <v>0</v>
      </c>
      <c r="AU54" s="6">
        <v>0</v>
      </c>
      <c r="AV54" s="6">
        <v>0</v>
      </c>
      <c r="AW54" s="6">
        <v>0</v>
      </c>
      <c r="AX54" s="6">
        <v>0</v>
      </c>
      <c r="AY54" s="6">
        <v>0</v>
      </c>
      <c r="AZ54" s="6">
        <v>0</v>
      </c>
      <c r="BA54" s="6">
        <v>0</v>
      </c>
      <c r="BB54" s="6">
        <v>0</v>
      </c>
      <c r="BC54" s="6">
        <v>0</v>
      </c>
      <c r="BD54" s="6">
        <v>0</v>
      </c>
      <c r="BE54" s="6">
        <v>0</v>
      </c>
      <c r="BF54" s="6">
        <v>0</v>
      </c>
      <c r="BG54" s="6">
        <v>0</v>
      </c>
      <c r="BH54" s="6">
        <v>0</v>
      </c>
      <c r="BI54" s="4">
        <f t="shared" si="31"/>
        <v>0</v>
      </c>
      <c r="BJ54" s="4">
        <f t="shared" si="32"/>
        <v>0</v>
      </c>
      <c r="BK54" s="4">
        <f t="shared" si="16"/>
        <v>0</v>
      </c>
      <c r="BL54" s="4">
        <f t="shared" si="17"/>
        <v>0</v>
      </c>
      <c r="BM54" s="4">
        <f t="shared" si="18"/>
        <v>0</v>
      </c>
      <c r="BN54" s="4">
        <f t="shared" si="19"/>
        <v>0</v>
      </c>
      <c r="BO54" s="4">
        <f t="shared" si="20"/>
        <v>0</v>
      </c>
      <c r="BP54" s="4">
        <f t="shared" si="12"/>
        <v>0</v>
      </c>
      <c r="BQ54" s="4">
        <f t="shared" si="21"/>
        <v>0</v>
      </c>
      <c r="BR54" s="4">
        <f t="shared" si="22"/>
        <v>0</v>
      </c>
      <c r="BS54" s="4">
        <f t="shared" si="23"/>
        <v>0</v>
      </c>
      <c r="BT54" s="4">
        <f t="shared" si="24"/>
        <v>0</v>
      </c>
      <c r="BU54" s="4">
        <f t="shared" si="25"/>
        <v>0</v>
      </c>
      <c r="BV54" s="4">
        <f t="shared" si="26"/>
        <v>0</v>
      </c>
      <c r="BW54" s="4">
        <f t="shared" si="27"/>
        <v>0</v>
      </c>
      <c r="BX54" s="4">
        <f t="shared" si="28"/>
        <v>0</v>
      </c>
      <c r="BY54" s="4">
        <f t="shared" si="29"/>
        <v>0</v>
      </c>
    </row>
    <row r="55" spans="1:77" ht="12.75">
      <c r="A55" s="6" t="s">
        <v>83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7" t="e">
        <f t="shared" si="33"/>
        <v>#DIV/0!</v>
      </c>
      <c r="K55" s="4">
        <f t="shared" si="34"/>
        <v>0</v>
      </c>
      <c r="L55" s="8">
        <f t="shared" si="4"/>
        <v>0</v>
      </c>
      <c r="M55" s="11">
        <v>1</v>
      </c>
      <c r="N55" s="11">
        <v>3</v>
      </c>
      <c r="O55" s="11">
        <v>1</v>
      </c>
      <c r="P55" s="11">
        <v>29</v>
      </c>
      <c r="Q55" s="11">
        <v>34</v>
      </c>
      <c r="R55" s="11">
        <v>17</v>
      </c>
      <c r="S55" s="11">
        <v>16</v>
      </c>
      <c r="T55" s="11">
        <v>8</v>
      </c>
      <c r="U55" s="11">
        <v>6</v>
      </c>
      <c r="V55" s="11">
        <v>15</v>
      </c>
      <c r="W55" s="7">
        <f t="shared" si="5"/>
        <v>6.931297074149793</v>
      </c>
      <c r="X55" s="7">
        <f t="shared" si="6"/>
        <v>0.3333333333333333</v>
      </c>
      <c r="Y55" s="7">
        <f t="shared" si="7"/>
        <v>0.45903073180859916</v>
      </c>
      <c r="Z55" s="4">
        <f t="shared" si="14"/>
        <v>0</v>
      </c>
      <c r="AA55" s="4">
        <f t="shared" si="15"/>
        <v>7.723661139291725</v>
      </c>
      <c r="AB55" s="12">
        <f t="shared" si="8"/>
        <v>5.894689655172414</v>
      </c>
      <c r="AC55" s="8">
        <f t="shared" si="9"/>
        <v>1.383104897961155</v>
      </c>
      <c r="AD55" s="6">
        <v>0</v>
      </c>
      <c r="AE55" s="6">
        <v>0</v>
      </c>
      <c r="AF55" s="6">
        <v>0</v>
      </c>
      <c r="AG55" s="6">
        <v>0</v>
      </c>
      <c r="AH55" s="6">
        <v>0</v>
      </c>
      <c r="AI55" s="6">
        <v>0</v>
      </c>
      <c r="AJ55" s="6">
        <v>0</v>
      </c>
      <c r="AK55" s="6">
        <v>0</v>
      </c>
      <c r="AL55" s="6">
        <v>0</v>
      </c>
      <c r="AM55" s="6">
        <v>0</v>
      </c>
      <c r="AN55" s="6">
        <v>0</v>
      </c>
      <c r="AO55" s="6">
        <v>0</v>
      </c>
      <c r="AP55" s="6">
        <v>0</v>
      </c>
      <c r="AQ55" s="6">
        <v>0</v>
      </c>
      <c r="AR55" s="6">
        <v>0</v>
      </c>
      <c r="AS55" s="6">
        <v>0</v>
      </c>
      <c r="AT55" s="6">
        <v>0</v>
      </c>
      <c r="AU55" s="6">
        <v>0</v>
      </c>
      <c r="AV55" s="6">
        <v>0</v>
      </c>
      <c r="AW55" s="6">
        <v>0</v>
      </c>
      <c r="AX55" s="6">
        <v>0</v>
      </c>
      <c r="AY55" s="6">
        <v>0</v>
      </c>
      <c r="AZ55" s="6">
        <v>0</v>
      </c>
      <c r="BA55" s="6">
        <v>0</v>
      </c>
      <c r="BB55" s="6">
        <v>0</v>
      </c>
      <c r="BC55" s="6">
        <v>0</v>
      </c>
      <c r="BD55" s="6">
        <v>0</v>
      </c>
      <c r="BE55" s="6">
        <v>0</v>
      </c>
      <c r="BF55" s="6">
        <v>0</v>
      </c>
      <c r="BG55" s="6">
        <v>0</v>
      </c>
      <c r="BH55" s="6">
        <v>0</v>
      </c>
      <c r="BI55" s="4">
        <f t="shared" si="31"/>
        <v>0</v>
      </c>
      <c r="BJ55" s="4">
        <f t="shared" si="32"/>
        <v>0</v>
      </c>
      <c r="BK55" s="4">
        <f t="shared" si="16"/>
        <v>0</v>
      </c>
      <c r="BL55" s="4">
        <f t="shared" si="17"/>
        <v>0</v>
      </c>
      <c r="BM55" s="4">
        <f t="shared" si="18"/>
        <v>0</v>
      </c>
      <c r="BN55" s="4">
        <f t="shared" si="19"/>
        <v>0</v>
      </c>
      <c r="BO55" s="4">
        <f t="shared" si="20"/>
        <v>0</v>
      </c>
      <c r="BP55" s="4">
        <f t="shared" si="12"/>
        <v>0</v>
      </c>
      <c r="BQ55" s="4">
        <f t="shared" si="21"/>
        <v>0</v>
      </c>
      <c r="BR55" s="4">
        <f t="shared" si="22"/>
        <v>0</v>
      </c>
      <c r="BS55" s="4">
        <f t="shared" si="23"/>
        <v>0</v>
      </c>
      <c r="BT55" s="4">
        <f t="shared" si="24"/>
        <v>0</v>
      </c>
      <c r="BU55" s="4">
        <f t="shared" si="25"/>
        <v>0</v>
      </c>
      <c r="BV55" s="4">
        <f t="shared" si="26"/>
        <v>0</v>
      </c>
      <c r="BW55" s="4">
        <f t="shared" si="27"/>
        <v>0</v>
      </c>
      <c r="BX55" s="4">
        <f t="shared" si="28"/>
        <v>0</v>
      </c>
      <c r="BY55" s="4">
        <f t="shared" si="29"/>
        <v>0</v>
      </c>
    </row>
    <row r="56" spans="1:77" ht="12.75">
      <c r="A56" s="6" t="s">
        <v>84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7" t="e">
        <f t="shared" si="33"/>
        <v>#DIV/0!</v>
      </c>
      <c r="K56" s="4">
        <f t="shared" si="34"/>
        <v>0</v>
      </c>
      <c r="L56" s="8">
        <f t="shared" si="4"/>
        <v>0</v>
      </c>
      <c r="M56" s="11">
        <v>1</v>
      </c>
      <c r="N56" s="11">
        <v>1</v>
      </c>
      <c r="O56" s="11">
        <v>4</v>
      </c>
      <c r="P56" s="11">
        <v>15</v>
      </c>
      <c r="Q56" s="11">
        <v>17</v>
      </c>
      <c r="R56" s="11">
        <v>12</v>
      </c>
      <c r="S56" s="11">
        <v>9</v>
      </c>
      <c r="T56" s="11">
        <v>15</v>
      </c>
      <c r="U56" s="11">
        <v>3</v>
      </c>
      <c r="V56" s="11">
        <v>12</v>
      </c>
      <c r="W56" s="7">
        <f t="shared" si="5"/>
        <v>1.6196364176636866</v>
      </c>
      <c r="X56" s="7">
        <f t="shared" si="6"/>
        <v>2</v>
      </c>
      <c r="Y56" s="7">
        <f t="shared" si="7"/>
        <v>-0.6082908658690526</v>
      </c>
      <c r="Z56" s="4">
        <f t="shared" si="14"/>
        <v>0</v>
      </c>
      <c r="AA56" s="4">
        <f t="shared" si="15"/>
        <v>3.011345551794634</v>
      </c>
      <c r="AB56" s="12">
        <f t="shared" si="8"/>
        <v>7.728000000000001</v>
      </c>
      <c r="AC56" s="8">
        <f t="shared" si="9"/>
        <v>0.5392529147805978</v>
      </c>
      <c r="AD56" s="6">
        <v>0</v>
      </c>
      <c r="AE56" s="6">
        <v>0</v>
      </c>
      <c r="AF56" s="6">
        <v>0</v>
      </c>
      <c r="AG56" s="6">
        <v>0</v>
      </c>
      <c r="AH56" s="6">
        <v>0</v>
      </c>
      <c r="AI56" s="6">
        <v>0</v>
      </c>
      <c r="AJ56" s="6">
        <v>0</v>
      </c>
      <c r="AK56" s="6">
        <v>0</v>
      </c>
      <c r="AL56" s="6">
        <v>0</v>
      </c>
      <c r="AM56" s="6">
        <v>0</v>
      </c>
      <c r="AN56" s="6">
        <v>0</v>
      </c>
      <c r="AO56" s="6">
        <v>0</v>
      </c>
      <c r="AP56" s="6">
        <v>0</v>
      </c>
      <c r="AQ56" s="6">
        <v>0</v>
      </c>
      <c r="AR56" s="6">
        <v>0</v>
      </c>
      <c r="AS56" s="6">
        <v>0</v>
      </c>
      <c r="AT56" s="6">
        <v>0</v>
      </c>
      <c r="AU56" s="6">
        <v>0</v>
      </c>
      <c r="AV56" s="6">
        <v>0</v>
      </c>
      <c r="AW56" s="6">
        <v>0</v>
      </c>
      <c r="AX56" s="6">
        <v>0</v>
      </c>
      <c r="AY56" s="6">
        <v>0</v>
      </c>
      <c r="AZ56" s="6">
        <v>0</v>
      </c>
      <c r="BA56" s="6">
        <v>0</v>
      </c>
      <c r="BB56" s="6">
        <v>0</v>
      </c>
      <c r="BC56" s="6">
        <v>0</v>
      </c>
      <c r="BD56" s="6">
        <v>0</v>
      </c>
      <c r="BE56" s="6">
        <v>0</v>
      </c>
      <c r="BF56" s="6">
        <v>0</v>
      </c>
      <c r="BG56" s="6">
        <v>0</v>
      </c>
      <c r="BH56" s="6">
        <v>0</v>
      </c>
      <c r="BI56" s="4">
        <f t="shared" si="31"/>
        <v>0</v>
      </c>
      <c r="BJ56" s="4">
        <f t="shared" si="32"/>
        <v>0</v>
      </c>
      <c r="BK56" s="4">
        <f t="shared" si="16"/>
        <v>0</v>
      </c>
      <c r="BL56" s="4">
        <f t="shared" si="17"/>
        <v>0</v>
      </c>
      <c r="BM56" s="4">
        <f t="shared" si="18"/>
        <v>0</v>
      </c>
      <c r="BN56" s="4">
        <f t="shared" si="19"/>
        <v>0</v>
      </c>
      <c r="BO56" s="4">
        <f t="shared" si="20"/>
        <v>0</v>
      </c>
      <c r="BP56" s="4">
        <f t="shared" si="12"/>
        <v>0</v>
      </c>
      <c r="BQ56" s="4">
        <f t="shared" si="21"/>
        <v>0</v>
      </c>
      <c r="BR56" s="4">
        <f t="shared" si="22"/>
        <v>0</v>
      </c>
      <c r="BS56" s="4">
        <f t="shared" si="23"/>
        <v>0</v>
      </c>
      <c r="BT56" s="4">
        <f t="shared" si="24"/>
        <v>0</v>
      </c>
      <c r="BU56" s="4">
        <f t="shared" si="25"/>
        <v>0</v>
      </c>
      <c r="BV56" s="4">
        <f t="shared" si="26"/>
        <v>0</v>
      </c>
      <c r="BW56" s="4">
        <f t="shared" si="27"/>
        <v>0</v>
      </c>
      <c r="BX56" s="4">
        <f t="shared" si="28"/>
        <v>0</v>
      </c>
      <c r="BY56" s="4">
        <f t="shared" si="29"/>
        <v>0</v>
      </c>
    </row>
    <row r="57" spans="1:77" ht="12.75">
      <c r="A57" s="6" t="s">
        <v>85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7" t="e">
        <f t="shared" si="33"/>
        <v>#DIV/0!</v>
      </c>
      <c r="K57" s="4">
        <f t="shared" si="34"/>
        <v>0</v>
      </c>
      <c r="L57" s="8">
        <f t="shared" si="4"/>
        <v>0</v>
      </c>
      <c r="M57" s="11">
        <v>1</v>
      </c>
      <c r="N57" s="11">
        <v>2</v>
      </c>
      <c r="O57" s="11">
        <v>0</v>
      </c>
      <c r="P57" s="11">
        <v>17</v>
      </c>
      <c r="Q57" s="11">
        <v>20</v>
      </c>
      <c r="R57" s="11">
        <v>11</v>
      </c>
      <c r="S57" s="11">
        <v>8</v>
      </c>
      <c r="T57" s="11">
        <v>6</v>
      </c>
      <c r="U57" s="11">
        <v>3</v>
      </c>
      <c r="V57" s="11">
        <v>18</v>
      </c>
      <c r="W57" s="7">
        <f t="shared" si="5"/>
        <v>4.235587940018844</v>
      </c>
      <c r="X57" s="7">
        <f t="shared" si="6"/>
        <v>0.3333333333333333</v>
      </c>
      <c r="Y57" s="7">
        <f t="shared" si="7"/>
        <v>0</v>
      </c>
      <c r="Z57" s="4">
        <f t="shared" si="14"/>
        <v>0</v>
      </c>
      <c r="AA57" s="4">
        <f t="shared" si="15"/>
        <v>4.568921273352177</v>
      </c>
      <c r="AB57" s="12">
        <f t="shared" si="8"/>
        <v>5.893411764705883</v>
      </c>
      <c r="AC57" s="8">
        <f t="shared" si="9"/>
        <v>0.8181738268429272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6">
        <v>0</v>
      </c>
      <c r="AJ57" s="6">
        <v>0</v>
      </c>
      <c r="AK57" s="6">
        <v>0</v>
      </c>
      <c r="AL57" s="6">
        <v>0</v>
      </c>
      <c r="AM57" s="6">
        <v>0</v>
      </c>
      <c r="AN57" s="6">
        <v>0</v>
      </c>
      <c r="AO57" s="6">
        <v>0</v>
      </c>
      <c r="AP57" s="6">
        <v>0</v>
      </c>
      <c r="AQ57" s="6">
        <v>0</v>
      </c>
      <c r="AR57" s="6">
        <v>0</v>
      </c>
      <c r="AS57" s="6">
        <v>0</v>
      </c>
      <c r="AT57" s="6">
        <v>0</v>
      </c>
      <c r="AU57" s="6">
        <v>0</v>
      </c>
      <c r="AV57" s="6">
        <v>0</v>
      </c>
      <c r="AW57" s="6">
        <v>0</v>
      </c>
      <c r="AX57" s="6">
        <v>0</v>
      </c>
      <c r="AY57" s="6">
        <v>0</v>
      </c>
      <c r="AZ57" s="6">
        <v>0</v>
      </c>
      <c r="BA57" s="6">
        <v>0</v>
      </c>
      <c r="BB57" s="6">
        <v>0</v>
      </c>
      <c r="BC57" s="6">
        <v>0</v>
      </c>
      <c r="BD57" s="6">
        <v>0</v>
      </c>
      <c r="BE57" s="6">
        <v>0</v>
      </c>
      <c r="BF57" s="6">
        <v>0</v>
      </c>
      <c r="BG57" s="6">
        <v>0</v>
      </c>
      <c r="BH57" s="6">
        <v>0</v>
      </c>
      <c r="BI57" s="4">
        <f t="shared" si="31"/>
        <v>0</v>
      </c>
      <c r="BJ57" s="4">
        <f t="shared" si="32"/>
        <v>0</v>
      </c>
      <c r="BK57" s="4">
        <f t="shared" si="16"/>
        <v>0</v>
      </c>
      <c r="BL57" s="4">
        <f t="shared" si="17"/>
        <v>0</v>
      </c>
      <c r="BM57" s="4">
        <f t="shared" si="18"/>
        <v>0</v>
      </c>
      <c r="BN57" s="4">
        <f t="shared" si="19"/>
        <v>0</v>
      </c>
      <c r="BO57" s="4">
        <f t="shared" si="20"/>
        <v>0</v>
      </c>
      <c r="BP57" s="4">
        <f t="shared" si="12"/>
        <v>0</v>
      </c>
      <c r="BQ57" s="4">
        <f t="shared" si="21"/>
        <v>0</v>
      </c>
      <c r="BR57" s="4">
        <f t="shared" si="22"/>
        <v>0</v>
      </c>
      <c r="BS57" s="4">
        <f t="shared" si="23"/>
        <v>0</v>
      </c>
      <c r="BT57" s="4">
        <f t="shared" si="24"/>
        <v>0</v>
      </c>
      <c r="BU57" s="4">
        <f t="shared" si="25"/>
        <v>0</v>
      </c>
      <c r="BV57" s="4">
        <f t="shared" si="26"/>
        <v>0</v>
      </c>
      <c r="BW57" s="4">
        <f t="shared" si="27"/>
        <v>0</v>
      </c>
      <c r="BX57" s="4">
        <f t="shared" si="28"/>
        <v>0</v>
      </c>
      <c r="BY57" s="4">
        <f t="shared" si="29"/>
        <v>0</v>
      </c>
    </row>
    <row r="58" spans="1:77" ht="12.75">
      <c r="A58" s="6" t="s">
        <v>86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7" t="e">
        <f t="shared" si="33"/>
        <v>#DIV/0!</v>
      </c>
      <c r="K58" s="4">
        <f t="shared" si="34"/>
        <v>0</v>
      </c>
      <c r="L58" s="8">
        <f t="shared" si="4"/>
        <v>0</v>
      </c>
      <c r="M58" s="11">
        <v>0</v>
      </c>
      <c r="N58" s="11">
        <v>1</v>
      </c>
      <c r="O58" s="11">
        <v>0</v>
      </c>
      <c r="P58" s="11">
        <v>16</v>
      </c>
      <c r="Q58" s="11">
        <v>21</v>
      </c>
      <c r="R58" s="11">
        <v>11</v>
      </c>
      <c r="S58" s="11">
        <v>11</v>
      </c>
      <c r="T58" s="11">
        <v>10</v>
      </c>
      <c r="U58" s="11">
        <v>2</v>
      </c>
      <c r="V58" s="11">
        <v>11</v>
      </c>
      <c r="W58" s="7">
        <f t="shared" si="5"/>
        <v>1.9276121788412635</v>
      </c>
      <c r="X58" s="7">
        <f t="shared" si="6"/>
        <v>-0.3333333333333333</v>
      </c>
      <c r="Y58" s="7">
        <f t="shared" si="7"/>
        <v>0</v>
      </c>
      <c r="Z58" s="4">
        <f t="shared" si="14"/>
        <v>0</v>
      </c>
      <c r="AA58" s="4">
        <f t="shared" si="15"/>
        <v>1.5942788455079302</v>
      </c>
      <c r="AB58" s="12">
        <f t="shared" si="8"/>
        <v>6.9502500000000005</v>
      </c>
      <c r="AC58" s="8">
        <f t="shared" si="9"/>
        <v>0.28549347779129547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6">
        <v>0</v>
      </c>
      <c r="AK58" s="6">
        <v>0</v>
      </c>
      <c r="AL58" s="6">
        <v>0</v>
      </c>
      <c r="AM58" s="6">
        <v>0</v>
      </c>
      <c r="AN58" s="6">
        <v>0</v>
      </c>
      <c r="AO58" s="6">
        <v>0</v>
      </c>
      <c r="AP58" s="6">
        <v>0</v>
      </c>
      <c r="AQ58" s="6">
        <v>0</v>
      </c>
      <c r="AR58" s="6">
        <v>0</v>
      </c>
      <c r="AS58" s="6">
        <v>0</v>
      </c>
      <c r="AT58" s="6">
        <v>0</v>
      </c>
      <c r="AU58" s="6">
        <v>0</v>
      </c>
      <c r="AV58" s="6">
        <v>0</v>
      </c>
      <c r="AW58" s="6">
        <v>0</v>
      </c>
      <c r="AX58" s="6">
        <v>0</v>
      </c>
      <c r="AY58" s="6">
        <v>0</v>
      </c>
      <c r="AZ58" s="6">
        <v>0</v>
      </c>
      <c r="BA58" s="6">
        <v>0</v>
      </c>
      <c r="BB58" s="6">
        <v>0</v>
      </c>
      <c r="BC58" s="6">
        <v>0</v>
      </c>
      <c r="BD58" s="6">
        <v>0</v>
      </c>
      <c r="BE58" s="6">
        <v>0</v>
      </c>
      <c r="BF58" s="6">
        <v>0</v>
      </c>
      <c r="BG58" s="6">
        <v>0</v>
      </c>
      <c r="BH58" s="6">
        <v>0</v>
      </c>
      <c r="BI58" s="4">
        <f t="shared" si="31"/>
        <v>0</v>
      </c>
      <c r="BJ58" s="4">
        <f t="shared" si="32"/>
        <v>0</v>
      </c>
      <c r="BK58" s="4">
        <f t="shared" si="16"/>
        <v>0</v>
      </c>
      <c r="BL58" s="4">
        <f t="shared" si="17"/>
        <v>0</v>
      </c>
      <c r="BM58" s="4">
        <f t="shared" si="18"/>
        <v>0</v>
      </c>
      <c r="BN58" s="4">
        <f t="shared" si="19"/>
        <v>0</v>
      </c>
      <c r="BO58" s="4">
        <f t="shared" si="20"/>
        <v>0</v>
      </c>
      <c r="BP58" s="4">
        <f t="shared" si="12"/>
        <v>0</v>
      </c>
      <c r="BQ58" s="4">
        <f t="shared" si="21"/>
        <v>0</v>
      </c>
      <c r="BR58" s="4">
        <f t="shared" si="22"/>
        <v>0</v>
      </c>
      <c r="BS58" s="4">
        <f t="shared" si="23"/>
        <v>0</v>
      </c>
      <c r="BT58" s="4">
        <f t="shared" si="24"/>
        <v>0</v>
      </c>
      <c r="BU58" s="4">
        <f t="shared" si="25"/>
        <v>0</v>
      </c>
      <c r="BV58" s="4">
        <f t="shared" si="26"/>
        <v>0</v>
      </c>
      <c r="BW58" s="4">
        <f t="shared" si="27"/>
        <v>0</v>
      </c>
      <c r="BX58" s="4">
        <f t="shared" si="28"/>
        <v>0</v>
      </c>
      <c r="BY58" s="4">
        <f t="shared" si="29"/>
        <v>0</v>
      </c>
    </row>
    <row r="59" spans="1:77" ht="12.75">
      <c r="A59" s="6" t="s">
        <v>87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7" t="e">
        <f t="shared" si="33"/>
        <v>#DIV/0!</v>
      </c>
      <c r="K59" s="4">
        <f t="shared" si="34"/>
        <v>0</v>
      </c>
      <c r="L59" s="8">
        <f t="shared" si="4"/>
        <v>0</v>
      </c>
      <c r="M59" s="11">
        <v>0</v>
      </c>
      <c r="N59" s="11">
        <v>0</v>
      </c>
      <c r="O59" s="11">
        <v>0</v>
      </c>
      <c r="P59" s="11">
        <v>15</v>
      </c>
      <c r="Q59" s="11">
        <v>26</v>
      </c>
      <c r="R59" s="11">
        <v>14</v>
      </c>
      <c r="S59" s="11">
        <v>14</v>
      </c>
      <c r="T59" s="11">
        <v>10</v>
      </c>
      <c r="U59" s="11">
        <v>1</v>
      </c>
      <c r="V59" s="11">
        <v>9</v>
      </c>
      <c r="W59" s="7">
        <f t="shared" si="5"/>
        <v>-1.8803635823363134</v>
      </c>
      <c r="X59" s="7">
        <f t="shared" si="6"/>
        <v>0</v>
      </c>
      <c r="Y59" s="7">
        <f t="shared" si="7"/>
        <v>0</v>
      </c>
      <c r="Z59" s="4">
        <f t="shared" si="14"/>
        <v>0</v>
      </c>
      <c r="AA59" s="4">
        <f t="shared" si="15"/>
        <v>0</v>
      </c>
      <c r="AB59" s="12">
        <f t="shared" si="8"/>
        <v>8.724</v>
      </c>
      <c r="AC59" s="8">
        <f t="shared" si="9"/>
        <v>0</v>
      </c>
      <c r="AD59" s="6">
        <v>0</v>
      </c>
      <c r="AE59" s="6">
        <v>0</v>
      </c>
      <c r="AF59" s="6">
        <v>0</v>
      </c>
      <c r="AG59" s="6">
        <v>0</v>
      </c>
      <c r="AH59" s="6">
        <v>0</v>
      </c>
      <c r="AI59" s="6">
        <v>0</v>
      </c>
      <c r="AJ59" s="6">
        <v>0</v>
      </c>
      <c r="AK59" s="6">
        <v>0</v>
      </c>
      <c r="AL59" s="6">
        <v>0</v>
      </c>
      <c r="AM59" s="6">
        <v>0</v>
      </c>
      <c r="AN59" s="6">
        <v>0</v>
      </c>
      <c r="AO59" s="6">
        <v>0</v>
      </c>
      <c r="AP59" s="6">
        <v>0</v>
      </c>
      <c r="AQ59" s="6">
        <v>0</v>
      </c>
      <c r="AR59" s="6">
        <v>0</v>
      </c>
      <c r="AS59" s="6">
        <v>0</v>
      </c>
      <c r="AT59" s="6">
        <v>0</v>
      </c>
      <c r="AU59" s="6">
        <v>0</v>
      </c>
      <c r="AV59" s="6">
        <v>0</v>
      </c>
      <c r="AW59" s="6">
        <v>0</v>
      </c>
      <c r="AX59" s="6">
        <v>0</v>
      </c>
      <c r="AY59" s="6">
        <v>0</v>
      </c>
      <c r="AZ59" s="6">
        <v>0</v>
      </c>
      <c r="BA59" s="6">
        <v>0</v>
      </c>
      <c r="BB59" s="6">
        <v>0</v>
      </c>
      <c r="BC59" s="6">
        <v>0</v>
      </c>
      <c r="BD59" s="6">
        <v>0</v>
      </c>
      <c r="BE59" s="6">
        <v>0</v>
      </c>
      <c r="BF59" s="6">
        <v>0</v>
      </c>
      <c r="BG59" s="6">
        <v>0</v>
      </c>
      <c r="BH59" s="6">
        <v>0</v>
      </c>
      <c r="BI59" s="4">
        <f t="shared" si="31"/>
        <v>0</v>
      </c>
      <c r="BJ59" s="4">
        <f t="shared" si="32"/>
        <v>0</v>
      </c>
      <c r="BK59" s="4">
        <f t="shared" si="16"/>
        <v>0</v>
      </c>
      <c r="BL59" s="4">
        <f t="shared" si="17"/>
        <v>0</v>
      </c>
      <c r="BM59" s="4">
        <f t="shared" si="18"/>
        <v>0</v>
      </c>
      <c r="BN59" s="4">
        <f t="shared" si="19"/>
        <v>0</v>
      </c>
      <c r="BO59" s="4">
        <f t="shared" si="20"/>
        <v>0</v>
      </c>
      <c r="BP59" s="4">
        <f t="shared" si="12"/>
        <v>0</v>
      </c>
      <c r="BQ59" s="4">
        <f t="shared" si="21"/>
        <v>0</v>
      </c>
      <c r="BR59" s="4">
        <f t="shared" si="22"/>
        <v>0</v>
      </c>
      <c r="BS59" s="4">
        <f t="shared" si="23"/>
        <v>0</v>
      </c>
      <c r="BT59" s="4">
        <f t="shared" si="24"/>
        <v>0</v>
      </c>
      <c r="BU59" s="4">
        <f t="shared" si="25"/>
        <v>0</v>
      </c>
      <c r="BV59" s="4">
        <f t="shared" si="26"/>
        <v>0</v>
      </c>
      <c r="BW59" s="4">
        <f t="shared" si="27"/>
        <v>0</v>
      </c>
      <c r="BX59" s="4">
        <f t="shared" si="28"/>
        <v>0</v>
      </c>
      <c r="BY59" s="4">
        <f t="shared" si="29"/>
        <v>0</v>
      </c>
    </row>
    <row r="60" spans="1:77" ht="12.75">
      <c r="A60" s="6" t="s">
        <v>88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7" t="e">
        <f t="shared" si="33"/>
        <v>#DIV/0!</v>
      </c>
      <c r="K60" s="4">
        <f t="shared" si="34"/>
        <v>0</v>
      </c>
      <c r="L60" s="8">
        <f aca="true" t="shared" si="35" ref="L60:L83">K60/$K$84*$F$5</f>
        <v>0</v>
      </c>
      <c r="M60" s="11">
        <v>0</v>
      </c>
      <c r="N60" s="11">
        <v>1</v>
      </c>
      <c r="O60" s="11">
        <v>0</v>
      </c>
      <c r="P60" s="11">
        <v>13</v>
      </c>
      <c r="Q60" s="11">
        <v>12</v>
      </c>
      <c r="R60" s="11">
        <v>10</v>
      </c>
      <c r="S60" s="11">
        <v>8</v>
      </c>
      <c r="T60" s="11">
        <v>15</v>
      </c>
      <c r="U60" s="11">
        <v>2</v>
      </c>
      <c r="V60" s="11">
        <v>5</v>
      </c>
      <c r="W60" s="7">
        <f aca="true" t="shared" si="36" ref="W60:W83">$S$5*(P60/9)-S60-0.5*(R60-S60)</f>
        <v>1.5036848953085276</v>
      </c>
      <c r="X60" s="7">
        <f aca="true" t="shared" si="37" ref="X60:X83">(3*M60-N60+O60)/3</f>
        <v>-0.3333333333333333</v>
      </c>
      <c r="Y60" s="7">
        <f aca="true" t="shared" si="38" ref="Y60:Y83">IF(P60&gt;0,IF((3*O60)&gt;=(P60*0.9),($S$5-AB60)*P60/9,($S$5-AB60)*O60/3),0)</f>
        <v>0</v>
      </c>
      <c r="Z60" s="4">
        <f t="shared" si="14"/>
        <v>0</v>
      </c>
      <c r="AA60" s="4">
        <f t="shared" si="15"/>
        <v>1.1703515619751943</v>
      </c>
      <c r="AB60" s="12">
        <f aca="true" t="shared" si="39" ref="AB60:AB83">(0.56*Q60+0.89*U60+0.32*T60-0.274*P60)*9/P60</f>
        <v>6.741692307692308</v>
      </c>
      <c r="AC60" s="8">
        <f aca="true" t="shared" si="40" ref="AC60:AC83">AA60/($AA$84)*$H$5</f>
        <v>0.20957923302326795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6">
        <v>0</v>
      </c>
      <c r="AJ60" s="6">
        <v>0</v>
      </c>
      <c r="AK60" s="6">
        <v>0</v>
      </c>
      <c r="AL60" s="6">
        <v>0</v>
      </c>
      <c r="AM60" s="6">
        <v>0</v>
      </c>
      <c r="AN60" s="6">
        <v>0</v>
      </c>
      <c r="AO60" s="6">
        <v>0</v>
      </c>
      <c r="AP60" s="6">
        <v>0</v>
      </c>
      <c r="AQ60" s="6">
        <v>0</v>
      </c>
      <c r="AR60" s="6">
        <v>0</v>
      </c>
      <c r="AS60" s="6">
        <v>0</v>
      </c>
      <c r="AT60" s="6">
        <v>0</v>
      </c>
      <c r="AU60" s="6">
        <v>0</v>
      </c>
      <c r="AV60" s="6">
        <v>0</v>
      </c>
      <c r="AW60" s="6">
        <v>0</v>
      </c>
      <c r="AX60" s="6">
        <v>0</v>
      </c>
      <c r="AY60" s="6">
        <v>0</v>
      </c>
      <c r="AZ60" s="6">
        <v>0</v>
      </c>
      <c r="BA60" s="6">
        <v>0</v>
      </c>
      <c r="BB60" s="6">
        <v>0</v>
      </c>
      <c r="BC60" s="6">
        <v>0</v>
      </c>
      <c r="BD60" s="6">
        <v>0</v>
      </c>
      <c r="BE60" s="6">
        <v>0</v>
      </c>
      <c r="BF60" s="6">
        <v>0</v>
      </c>
      <c r="BG60" s="6">
        <v>0</v>
      </c>
      <c r="BH60" s="6">
        <v>0</v>
      </c>
      <c r="BI60" s="4">
        <f t="shared" si="31"/>
        <v>0</v>
      </c>
      <c r="BJ60" s="4">
        <f t="shared" si="32"/>
        <v>0</v>
      </c>
      <c r="BK60" s="4">
        <f t="shared" si="16"/>
        <v>0</v>
      </c>
      <c r="BL60" s="4">
        <f t="shared" si="17"/>
        <v>0</v>
      </c>
      <c r="BM60" s="4">
        <f t="shared" si="18"/>
        <v>0</v>
      </c>
      <c r="BN60" s="4">
        <f t="shared" si="19"/>
        <v>0</v>
      </c>
      <c r="BO60" s="4">
        <f t="shared" si="20"/>
        <v>0</v>
      </c>
      <c r="BP60" s="4">
        <f aca="true" t="shared" si="41" ref="BP60:BP83">BJ60/$BJ$84*$AI$22</f>
        <v>0</v>
      </c>
      <c r="BQ60" s="4">
        <f t="shared" si="21"/>
        <v>0</v>
      </c>
      <c r="BR60" s="4">
        <f t="shared" si="22"/>
        <v>0</v>
      </c>
      <c r="BS60" s="4">
        <f t="shared" si="23"/>
        <v>0</v>
      </c>
      <c r="BT60" s="4">
        <f t="shared" si="24"/>
        <v>0</v>
      </c>
      <c r="BU60" s="4">
        <f t="shared" si="25"/>
        <v>0</v>
      </c>
      <c r="BV60" s="4">
        <f t="shared" si="26"/>
        <v>0</v>
      </c>
      <c r="BW60" s="4">
        <f t="shared" si="27"/>
        <v>0</v>
      </c>
      <c r="BX60" s="4">
        <f t="shared" si="28"/>
        <v>0</v>
      </c>
      <c r="BY60" s="4">
        <f t="shared" si="29"/>
        <v>0</v>
      </c>
    </row>
    <row r="61" spans="1:77" ht="12.75">
      <c r="A61" s="6" t="s">
        <v>89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7" t="e">
        <f t="shared" si="33"/>
        <v>#DIV/0!</v>
      </c>
      <c r="K61" s="4">
        <f t="shared" si="34"/>
        <v>0</v>
      </c>
      <c r="L61" s="8">
        <f t="shared" si="35"/>
        <v>0</v>
      </c>
      <c r="M61" s="11">
        <v>1</v>
      </c>
      <c r="N61" s="11">
        <v>0</v>
      </c>
      <c r="O61" s="11">
        <v>1</v>
      </c>
      <c r="P61" s="11">
        <v>12</v>
      </c>
      <c r="Q61" s="11">
        <v>13</v>
      </c>
      <c r="R61" s="11">
        <v>6</v>
      </c>
      <c r="S61" s="11">
        <v>3</v>
      </c>
      <c r="T61" s="11">
        <v>7</v>
      </c>
      <c r="U61" s="11">
        <v>0</v>
      </c>
      <c r="V61" s="11">
        <v>5</v>
      </c>
      <c r="W61" s="7">
        <f t="shared" si="36"/>
        <v>5.195709134130947</v>
      </c>
      <c r="X61" s="7">
        <f t="shared" si="37"/>
        <v>1.3333333333333333</v>
      </c>
      <c r="Y61" s="7">
        <f t="shared" si="38"/>
        <v>0.865927283532737</v>
      </c>
      <c r="Z61" s="4">
        <f t="shared" si="14"/>
        <v>0</v>
      </c>
      <c r="AA61" s="4">
        <f t="shared" si="15"/>
        <v>7.394969750997017</v>
      </c>
      <c r="AB61" s="12">
        <f t="shared" si="39"/>
        <v>4.674</v>
      </c>
      <c r="AC61" s="8">
        <f t="shared" si="40"/>
        <v>1.3242449012744348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6">
        <v>0</v>
      </c>
      <c r="AL61" s="6">
        <v>0</v>
      </c>
      <c r="AM61" s="6">
        <v>0</v>
      </c>
      <c r="AN61" s="6">
        <v>0</v>
      </c>
      <c r="AO61" s="6">
        <v>0</v>
      </c>
      <c r="AP61" s="6">
        <v>0</v>
      </c>
      <c r="AQ61" s="6">
        <v>0</v>
      </c>
      <c r="AR61" s="6">
        <v>0</v>
      </c>
      <c r="AS61" s="6">
        <v>0</v>
      </c>
      <c r="AT61" s="6">
        <v>0</v>
      </c>
      <c r="AU61" s="6">
        <v>0</v>
      </c>
      <c r="AV61" s="6">
        <v>0</v>
      </c>
      <c r="AW61" s="6">
        <v>0</v>
      </c>
      <c r="AX61" s="6">
        <v>0</v>
      </c>
      <c r="AY61" s="6">
        <v>0</v>
      </c>
      <c r="AZ61" s="6">
        <v>0</v>
      </c>
      <c r="BA61" s="6">
        <v>0</v>
      </c>
      <c r="BB61" s="6">
        <v>0</v>
      </c>
      <c r="BC61" s="6">
        <v>0</v>
      </c>
      <c r="BD61" s="6">
        <v>0</v>
      </c>
      <c r="BE61" s="6">
        <v>0</v>
      </c>
      <c r="BF61" s="6">
        <v>0</v>
      </c>
      <c r="BG61" s="6">
        <v>0</v>
      </c>
      <c r="BH61" s="6">
        <v>0</v>
      </c>
      <c r="BI61" s="4">
        <f t="shared" si="31"/>
        <v>0</v>
      </c>
      <c r="BJ61" s="4">
        <f t="shared" si="32"/>
        <v>0</v>
      </c>
      <c r="BK61" s="4">
        <f t="shared" si="16"/>
        <v>0</v>
      </c>
      <c r="BL61" s="4">
        <f t="shared" si="17"/>
        <v>0</v>
      </c>
      <c r="BM61" s="4">
        <f t="shared" si="18"/>
        <v>0</v>
      </c>
      <c r="BN61" s="4">
        <f t="shared" si="19"/>
        <v>0</v>
      </c>
      <c r="BO61" s="4">
        <f t="shared" si="20"/>
        <v>0</v>
      </c>
      <c r="BP61" s="4">
        <f t="shared" si="41"/>
        <v>0</v>
      </c>
      <c r="BQ61" s="4">
        <f t="shared" si="21"/>
        <v>0</v>
      </c>
      <c r="BR61" s="4">
        <f t="shared" si="22"/>
        <v>0</v>
      </c>
      <c r="BS61" s="4">
        <f t="shared" si="23"/>
        <v>0</v>
      </c>
      <c r="BT61" s="4">
        <f t="shared" si="24"/>
        <v>0</v>
      </c>
      <c r="BU61" s="4">
        <f t="shared" si="25"/>
        <v>0</v>
      </c>
      <c r="BV61" s="4">
        <f t="shared" si="26"/>
        <v>0</v>
      </c>
      <c r="BW61" s="4">
        <f t="shared" si="27"/>
        <v>0</v>
      </c>
      <c r="BX61" s="4">
        <f t="shared" si="28"/>
        <v>0</v>
      </c>
      <c r="BY61" s="4">
        <f t="shared" si="29"/>
        <v>0</v>
      </c>
    </row>
    <row r="62" spans="1:77" ht="12.75">
      <c r="A62" s="6" t="s">
        <v>90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7" t="e">
        <f t="shared" si="33"/>
        <v>#DIV/0!</v>
      </c>
      <c r="K62" s="4">
        <f t="shared" si="34"/>
        <v>0</v>
      </c>
      <c r="L62" s="8">
        <f t="shared" si="35"/>
        <v>0</v>
      </c>
      <c r="M62" s="11">
        <v>1</v>
      </c>
      <c r="N62" s="11">
        <v>1</v>
      </c>
      <c r="O62" s="11">
        <v>5</v>
      </c>
      <c r="P62" s="11">
        <v>12</v>
      </c>
      <c r="Q62" s="11">
        <v>13</v>
      </c>
      <c r="R62" s="11">
        <v>8</v>
      </c>
      <c r="S62" s="11">
        <v>7</v>
      </c>
      <c r="T62" s="11">
        <v>3</v>
      </c>
      <c r="U62" s="11">
        <v>2</v>
      </c>
      <c r="V62" s="11">
        <v>10</v>
      </c>
      <c r="W62" s="7">
        <f t="shared" si="36"/>
        <v>2.195709134130947</v>
      </c>
      <c r="X62" s="7">
        <f t="shared" si="37"/>
        <v>2.3333333333333335</v>
      </c>
      <c r="Y62" s="7">
        <f t="shared" si="38"/>
        <v>2.963709134130949</v>
      </c>
      <c r="Z62" s="4">
        <f t="shared" si="14"/>
        <v>0</v>
      </c>
      <c r="AA62" s="4">
        <f t="shared" si="15"/>
        <v>7.492751601595231</v>
      </c>
      <c r="AB62" s="12">
        <f t="shared" si="39"/>
        <v>5.0489999999999995</v>
      </c>
      <c r="AC62" s="8">
        <f t="shared" si="40"/>
        <v>1.3417550631076736</v>
      </c>
      <c r="AD62" s="6">
        <v>0</v>
      </c>
      <c r="AE62" s="6">
        <v>0</v>
      </c>
      <c r="AF62" s="6">
        <v>0</v>
      </c>
      <c r="AG62" s="6">
        <v>0</v>
      </c>
      <c r="AH62" s="6">
        <v>0</v>
      </c>
      <c r="AI62" s="6">
        <v>0</v>
      </c>
      <c r="AJ62" s="6">
        <v>0</v>
      </c>
      <c r="AK62" s="6">
        <v>0</v>
      </c>
      <c r="AL62" s="6">
        <v>0</v>
      </c>
      <c r="AM62" s="6">
        <v>0</v>
      </c>
      <c r="AN62" s="6">
        <v>0</v>
      </c>
      <c r="AO62" s="6">
        <v>0</v>
      </c>
      <c r="AP62" s="6">
        <v>0</v>
      </c>
      <c r="AQ62" s="6">
        <v>0</v>
      </c>
      <c r="AR62" s="6">
        <v>0</v>
      </c>
      <c r="AS62" s="6">
        <v>0</v>
      </c>
      <c r="AT62" s="6">
        <v>0</v>
      </c>
      <c r="AU62" s="6">
        <v>0</v>
      </c>
      <c r="AV62" s="6">
        <v>0</v>
      </c>
      <c r="AW62" s="6">
        <v>0</v>
      </c>
      <c r="AX62" s="6">
        <v>0</v>
      </c>
      <c r="AY62" s="6">
        <v>0</v>
      </c>
      <c r="AZ62" s="6">
        <v>0</v>
      </c>
      <c r="BA62" s="6">
        <v>0</v>
      </c>
      <c r="BB62" s="6">
        <v>0</v>
      </c>
      <c r="BC62" s="6">
        <v>0</v>
      </c>
      <c r="BD62" s="6">
        <v>0</v>
      </c>
      <c r="BE62" s="6">
        <v>0</v>
      </c>
      <c r="BF62" s="6">
        <v>0</v>
      </c>
      <c r="BG62" s="6">
        <v>0</v>
      </c>
      <c r="BH62" s="6">
        <v>0</v>
      </c>
      <c r="BI62" s="4">
        <f t="shared" si="31"/>
        <v>0</v>
      </c>
      <c r="BJ62" s="4">
        <f t="shared" si="32"/>
        <v>0</v>
      </c>
      <c r="BK62" s="4">
        <f t="shared" si="16"/>
        <v>0</v>
      </c>
      <c r="BL62" s="4">
        <f t="shared" si="17"/>
        <v>0</v>
      </c>
      <c r="BM62" s="4">
        <f t="shared" si="18"/>
        <v>0</v>
      </c>
      <c r="BN62" s="4">
        <f t="shared" si="19"/>
        <v>0</v>
      </c>
      <c r="BO62" s="4">
        <f t="shared" si="20"/>
        <v>0</v>
      </c>
      <c r="BP62" s="4">
        <f t="shared" si="41"/>
        <v>0</v>
      </c>
      <c r="BQ62" s="4">
        <f t="shared" si="21"/>
        <v>0</v>
      </c>
      <c r="BR62" s="4">
        <f t="shared" si="22"/>
        <v>0</v>
      </c>
      <c r="BS62" s="4">
        <f t="shared" si="23"/>
        <v>0</v>
      </c>
      <c r="BT62" s="4">
        <f t="shared" si="24"/>
        <v>0</v>
      </c>
      <c r="BU62" s="4">
        <f t="shared" si="25"/>
        <v>0</v>
      </c>
      <c r="BV62" s="4">
        <f t="shared" si="26"/>
        <v>0</v>
      </c>
      <c r="BW62" s="4">
        <f t="shared" si="27"/>
        <v>0</v>
      </c>
      <c r="BX62" s="4">
        <f t="shared" si="28"/>
        <v>0</v>
      </c>
      <c r="BY62" s="4">
        <f t="shared" si="29"/>
        <v>0</v>
      </c>
    </row>
    <row r="63" spans="1:77" ht="12.75">
      <c r="A63" s="6" t="s">
        <v>91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7" t="e">
        <f t="shared" si="33"/>
        <v>#DIV/0!</v>
      </c>
      <c r="K63" s="4">
        <f t="shared" si="34"/>
        <v>0</v>
      </c>
      <c r="L63" s="8">
        <f t="shared" si="35"/>
        <v>0</v>
      </c>
      <c r="M63" s="11">
        <v>0</v>
      </c>
      <c r="N63" s="11">
        <v>1</v>
      </c>
      <c r="O63" s="11">
        <v>0</v>
      </c>
      <c r="P63" s="11">
        <v>11</v>
      </c>
      <c r="Q63" s="11">
        <v>23</v>
      </c>
      <c r="R63" s="11">
        <v>16</v>
      </c>
      <c r="S63" s="11">
        <v>14</v>
      </c>
      <c r="T63" s="11">
        <v>9</v>
      </c>
      <c r="U63" s="11">
        <v>1</v>
      </c>
      <c r="V63" s="11">
        <v>5</v>
      </c>
      <c r="W63" s="7">
        <f t="shared" si="36"/>
        <v>-6.11226662704663</v>
      </c>
      <c r="X63" s="7">
        <f t="shared" si="37"/>
        <v>-0.3333333333333333</v>
      </c>
      <c r="Y63" s="7">
        <f t="shared" si="38"/>
        <v>0</v>
      </c>
      <c r="Z63" s="4">
        <f t="shared" si="14"/>
        <v>0</v>
      </c>
      <c r="AA63" s="4">
        <f t="shared" si="15"/>
        <v>0</v>
      </c>
      <c r="AB63" s="12">
        <f t="shared" si="39"/>
        <v>11.156727272727274</v>
      </c>
      <c r="AC63" s="8">
        <f t="shared" si="40"/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6">
        <v>0</v>
      </c>
      <c r="AJ63" s="6">
        <v>0</v>
      </c>
      <c r="AK63" s="6">
        <v>0</v>
      </c>
      <c r="AL63" s="6">
        <v>0</v>
      </c>
      <c r="AM63" s="6">
        <v>0</v>
      </c>
      <c r="AN63" s="6">
        <v>0</v>
      </c>
      <c r="AO63" s="6">
        <v>0</v>
      </c>
      <c r="AP63" s="6">
        <v>0</v>
      </c>
      <c r="AQ63" s="6">
        <v>0</v>
      </c>
      <c r="AR63" s="6">
        <v>0</v>
      </c>
      <c r="AS63" s="6">
        <v>0</v>
      </c>
      <c r="AT63" s="6">
        <v>0</v>
      </c>
      <c r="AU63" s="6">
        <v>0</v>
      </c>
      <c r="AV63" s="6">
        <v>0</v>
      </c>
      <c r="AW63" s="6">
        <v>0</v>
      </c>
      <c r="AX63" s="6">
        <v>0</v>
      </c>
      <c r="AY63" s="6">
        <v>0</v>
      </c>
      <c r="AZ63" s="6">
        <v>0</v>
      </c>
      <c r="BA63" s="6">
        <v>0</v>
      </c>
      <c r="BB63" s="6">
        <v>0</v>
      </c>
      <c r="BC63" s="6">
        <v>0</v>
      </c>
      <c r="BD63" s="6">
        <v>0</v>
      </c>
      <c r="BE63" s="6">
        <v>0</v>
      </c>
      <c r="BF63" s="6">
        <v>0</v>
      </c>
      <c r="BG63" s="6">
        <v>0</v>
      </c>
      <c r="BH63" s="6">
        <v>0</v>
      </c>
      <c r="BI63" s="4">
        <f t="shared" si="31"/>
        <v>0</v>
      </c>
      <c r="BJ63" s="4">
        <f t="shared" si="32"/>
        <v>0</v>
      </c>
      <c r="BK63" s="4">
        <f t="shared" si="16"/>
        <v>0</v>
      </c>
      <c r="BL63" s="4">
        <f t="shared" si="17"/>
        <v>0</v>
      </c>
      <c r="BM63" s="4">
        <f t="shared" si="18"/>
        <v>0</v>
      </c>
      <c r="BN63" s="4">
        <f t="shared" si="19"/>
        <v>0</v>
      </c>
      <c r="BO63" s="4">
        <f t="shared" si="20"/>
        <v>0</v>
      </c>
      <c r="BP63" s="4">
        <f t="shared" si="41"/>
        <v>0</v>
      </c>
      <c r="BQ63" s="4">
        <f t="shared" si="21"/>
        <v>0</v>
      </c>
      <c r="BR63" s="4">
        <f t="shared" si="22"/>
        <v>0</v>
      </c>
      <c r="BS63" s="4">
        <f t="shared" si="23"/>
        <v>0</v>
      </c>
      <c r="BT63" s="4">
        <f t="shared" si="24"/>
        <v>0</v>
      </c>
      <c r="BU63" s="4">
        <f t="shared" si="25"/>
        <v>0</v>
      </c>
      <c r="BV63" s="4">
        <f t="shared" si="26"/>
        <v>0</v>
      </c>
      <c r="BW63" s="4">
        <f t="shared" si="27"/>
        <v>0</v>
      </c>
      <c r="BX63" s="4">
        <f t="shared" si="28"/>
        <v>0</v>
      </c>
      <c r="BY63" s="4">
        <f t="shared" si="29"/>
        <v>0</v>
      </c>
    </row>
    <row r="64" spans="1:77" ht="12.75">
      <c r="A64" s="6" t="s">
        <v>92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7" t="e">
        <f t="shared" si="33"/>
        <v>#DIV/0!</v>
      </c>
      <c r="K64" s="4">
        <f t="shared" si="34"/>
        <v>0</v>
      </c>
      <c r="L64" s="8">
        <f t="shared" si="35"/>
        <v>0</v>
      </c>
      <c r="M64" s="11">
        <v>0</v>
      </c>
      <c r="N64" s="11">
        <v>2</v>
      </c>
      <c r="O64" s="11">
        <v>0</v>
      </c>
      <c r="P64" s="11">
        <v>8</v>
      </c>
      <c r="Q64" s="11">
        <v>16</v>
      </c>
      <c r="R64" s="11">
        <v>9</v>
      </c>
      <c r="S64" s="11">
        <v>8</v>
      </c>
      <c r="T64" s="11">
        <v>4</v>
      </c>
      <c r="U64" s="11">
        <v>1</v>
      </c>
      <c r="V64" s="11">
        <v>2</v>
      </c>
      <c r="W64" s="7">
        <f t="shared" si="36"/>
        <v>-2.0361939105793683</v>
      </c>
      <c r="X64" s="7">
        <f t="shared" si="37"/>
        <v>-0.6666666666666666</v>
      </c>
      <c r="Y64" s="7">
        <f t="shared" si="38"/>
        <v>0</v>
      </c>
      <c r="Z64" s="4">
        <f t="shared" si="14"/>
        <v>0</v>
      </c>
      <c r="AA64" s="4">
        <f t="shared" si="15"/>
        <v>0</v>
      </c>
      <c r="AB64" s="12">
        <f t="shared" si="39"/>
        <v>10.055250000000001</v>
      </c>
      <c r="AC64" s="8">
        <f t="shared" si="40"/>
        <v>0</v>
      </c>
      <c r="AD64" s="6">
        <v>0</v>
      </c>
      <c r="AE64" s="6">
        <v>0</v>
      </c>
      <c r="AF64" s="6">
        <v>0</v>
      </c>
      <c r="AG64" s="6">
        <v>0</v>
      </c>
      <c r="AH64" s="6">
        <v>0</v>
      </c>
      <c r="AI64" s="6">
        <v>0</v>
      </c>
      <c r="AJ64" s="6">
        <v>0</v>
      </c>
      <c r="AK64" s="6">
        <v>0</v>
      </c>
      <c r="AL64" s="6">
        <v>0</v>
      </c>
      <c r="AM64" s="6">
        <v>0</v>
      </c>
      <c r="AN64" s="6">
        <v>0</v>
      </c>
      <c r="AO64" s="6">
        <v>0</v>
      </c>
      <c r="AP64" s="6">
        <v>0</v>
      </c>
      <c r="AQ64" s="6">
        <v>0</v>
      </c>
      <c r="AR64" s="6">
        <v>0</v>
      </c>
      <c r="AS64" s="6">
        <v>0</v>
      </c>
      <c r="AT64" s="6">
        <v>0</v>
      </c>
      <c r="AU64" s="6">
        <v>0</v>
      </c>
      <c r="AV64" s="6">
        <v>0</v>
      </c>
      <c r="AW64" s="6">
        <v>0</v>
      </c>
      <c r="AX64" s="6">
        <v>0</v>
      </c>
      <c r="AY64" s="6">
        <v>0</v>
      </c>
      <c r="AZ64" s="6">
        <v>0</v>
      </c>
      <c r="BA64" s="6">
        <v>0</v>
      </c>
      <c r="BB64" s="6">
        <v>0</v>
      </c>
      <c r="BC64" s="6">
        <v>0</v>
      </c>
      <c r="BD64" s="6">
        <v>0</v>
      </c>
      <c r="BE64" s="6">
        <v>0</v>
      </c>
      <c r="BF64" s="6">
        <v>0</v>
      </c>
      <c r="BG64" s="6">
        <v>0</v>
      </c>
      <c r="BH64" s="6">
        <v>0</v>
      </c>
      <c r="BI64" s="4">
        <f t="shared" si="31"/>
        <v>0</v>
      </c>
      <c r="BJ64" s="4">
        <f t="shared" si="32"/>
        <v>0</v>
      </c>
      <c r="BK64" s="4">
        <f t="shared" si="16"/>
        <v>0</v>
      </c>
      <c r="BL64" s="4">
        <f t="shared" si="17"/>
        <v>0</v>
      </c>
      <c r="BM64" s="4">
        <f t="shared" si="18"/>
        <v>0</v>
      </c>
      <c r="BN64" s="4">
        <f t="shared" si="19"/>
        <v>0</v>
      </c>
      <c r="BO64" s="4">
        <f t="shared" si="20"/>
        <v>0</v>
      </c>
      <c r="BP64" s="4">
        <f t="shared" si="41"/>
        <v>0</v>
      </c>
      <c r="BQ64" s="4">
        <f t="shared" si="21"/>
        <v>0</v>
      </c>
      <c r="BR64" s="4">
        <f t="shared" si="22"/>
        <v>0</v>
      </c>
      <c r="BS64" s="4">
        <f t="shared" si="23"/>
        <v>0</v>
      </c>
      <c r="BT64" s="4">
        <f t="shared" si="24"/>
        <v>0</v>
      </c>
      <c r="BU64" s="4">
        <f t="shared" si="25"/>
        <v>0</v>
      </c>
      <c r="BV64" s="4">
        <f t="shared" si="26"/>
        <v>0</v>
      </c>
      <c r="BW64" s="4">
        <f t="shared" si="27"/>
        <v>0</v>
      </c>
      <c r="BX64" s="4">
        <f t="shared" si="28"/>
        <v>0</v>
      </c>
      <c r="BY64" s="4">
        <f t="shared" si="29"/>
        <v>0</v>
      </c>
    </row>
    <row r="65" spans="1:77" ht="12.75">
      <c r="A65" s="6" t="s">
        <v>93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7" t="e">
        <f t="shared" si="33"/>
        <v>#DIV/0!</v>
      </c>
      <c r="K65" s="4">
        <f t="shared" si="34"/>
        <v>0</v>
      </c>
      <c r="L65" s="8">
        <f t="shared" si="35"/>
        <v>0</v>
      </c>
      <c r="M65" s="11">
        <v>0</v>
      </c>
      <c r="N65" s="11">
        <v>1</v>
      </c>
      <c r="O65" s="11">
        <v>0</v>
      </c>
      <c r="P65" s="11">
        <v>8</v>
      </c>
      <c r="Q65" s="11">
        <v>13</v>
      </c>
      <c r="R65" s="11">
        <v>11</v>
      </c>
      <c r="S65" s="11">
        <v>10</v>
      </c>
      <c r="T65" s="11">
        <v>7</v>
      </c>
      <c r="U65" s="11">
        <v>1</v>
      </c>
      <c r="V65" s="11">
        <v>2</v>
      </c>
      <c r="W65" s="7">
        <f t="shared" si="36"/>
        <v>-4.036193910579368</v>
      </c>
      <c r="X65" s="7">
        <f t="shared" si="37"/>
        <v>-0.3333333333333333</v>
      </c>
      <c r="Y65" s="7">
        <f t="shared" si="38"/>
        <v>0</v>
      </c>
      <c r="Z65" s="4">
        <f t="shared" si="14"/>
        <v>0</v>
      </c>
      <c r="AA65" s="4">
        <f t="shared" si="15"/>
        <v>0</v>
      </c>
      <c r="AB65" s="12">
        <f t="shared" si="39"/>
        <v>9.245250000000002</v>
      </c>
      <c r="AC65" s="8">
        <f t="shared" si="40"/>
        <v>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6">
        <v>0</v>
      </c>
      <c r="AJ65" s="6">
        <v>0</v>
      </c>
      <c r="AK65" s="6">
        <v>0</v>
      </c>
      <c r="AL65" s="6">
        <v>0</v>
      </c>
      <c r="AM65" s="6">
        <v>0</v>
      </c>
      <c r="AN65" s="6">
        <v>0</v>
      </c>
      <c r="AO65" s="6">
        <v>0</v>
      </c>
      <c r="AP65" s="6">
        <v>0</v>
      </c>
      <c r="AQ65" s="6">
        <v>0</v>
      </c>
      <c r="AR65" s="6">
        <v>0</v>
      </c>
      <c r="AS65" s="6">
        <v>0</v>
      </c>
      <c r="AT65" s="6">
        <v>0</v>
      </c>
      <c r="AU65" s="6">
        <v>0</v>
      </c>
      <c r="AV65" s="6">
        <v>0</v>
      </c>
      <c r="AW65" s="6">
        <v>0</v>
      </c>
      <c r="AX65" s="6">
        <v>0</v>
      </c>
      <c r="AY65" s="6">
        <v>0</v>
      </c>
      <c r="AZ65" s="6">
        <v>0</v>
      </c>
      <c r="BA65" s="6">
        <v>0</v>
      </c>
      <c r="BB65" s="6">
        <v>0</v>
      </c>
      <c r="BC65" s="6">
        <v>0</v>
      </c>
      <c r="BD65" s="6">
        <v>0</v>
      </c>
      <c r="BE65" s="6">
        <v>0</v>
      </c>
      <c r="BF65" s="6">
        <v>0</v>
      </c>
      <c r="BG65" s="6">
        <v>0</v>
      </c>
      <c r="BH65" s="6">
        <v>0</v>
      </c>
      <c r="BI65" s="4">
        <f t="shared" si="31"/>
        <v>0</v>
      </c>
      <c r="BJ65" s="4">
        <f t="shared" si="32"/>
        <v>0</v>
      </c>
      <c r="BK65" s="4">
        <f t="shared" si="16"/>
        <v>0</v>
      </c>
      <c r="BL65" s="4">
        <f t="shared" si="17"/>
        <v>0</v>
      </c>
      <c r="BM65" s="4">
        <f t="shared" si="18"/>
        <v>0</v>
      </c>
      <c r="BN65" s="4">
        <f t="shared" si="19"/>
        <v>0</v>
      </c>
      <c r="BO65" s="4">
        <f t="shared" si="20"/>
        <v>0</v>
      </c>
      <c r="BP65" s="4">
        <f t="shared" si="41"/>
        <v>0</v>
      </c>
      <c r="BQ65" s="4">
        <f t="shared" si="21"/>
        <v>0</v>
      </c>
      <c r="BR65" s="4">
        <f t="shared" si="22"/>
        <v>0</v>
      </c>
      <c r="BS65" s="4">
        <f t="shared" si="23"/>
        <v>0</v>
      </c>
      <c r="BT65" s="4">
        <f t="shared" si="24"/>
        <v>0</v>
      </c>
      <c r="BU65" s="4">
        <f t="shared" si="25"/>
        <v>0</v>
      </c>
      <c r="BV65" s="4">
        <f t="shared" si="26"/>
        <v>0</v>
      </c>
      <c r="BW65" s="4">
        <f t="shared" si="27"/>
        <v>0</v>
      </c>
      <c r="BX65" s="4">
        <f t="shared" si="28"/>
        <v>0</v>
      </c>
      <c r="BY65" s="4">
        <f t="shared" si="29"/>
        <v>0</v>
      </c>
    </row>
    <row r="66" spans="1:77" ht="12.75">
      <c r="A66" s="6" t="s">
        <v>94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7" t="e">
        <f t="shared" si="33"/>
        <v>#DIV/0!</v>
      </c>
      <c r="K66" s="4">
        <f t="shared" si="34"/>
        <v>0</v>
      </c>
      <c r="L66" s="8">
        <f t="shared" si="35"/>
        <v>0</v>
      </c>
      <c r="M66" s="11">
        <v>0</v>
      </c>
      <c r="N66" s="11">
        <v>0</v>
      </c>
      <c r="O66" s="11">
        <v>0</v>
      </c>
      <c r="P66" s="11">
        <v>4</v>
      </c>
      <c r="Q66" s="11">
        <v>9</v>
      </c>
      <c r="R66" s="11">
        <v>5</v>
      </c>
      <c r="S66" s="11">
        <v>5</v>
      </c>
      <c r="T66" s="11">
        <v>1</v>
      </c>
      <c r="U66" s="11">
        <v>0</v>
      </c>
      <c r="V66" s="11">
        <v>1</v>
      </c>
      <c r="W66" s="7">
        <f t="shared" si="36"/>
        <v>-1.7680969552896841</v>
      </c>
      <c r="X66" s="7">
        <f t="shared" si="37"/>
        <v>0</v>
      </c>
      <c r="Y66" s="7">
        <f t="shared" si="38"/>
        <v>0</v>
      </c>
      <c r="Z66" s="4">
        <f t="shared" si="14"/>
        <v>0</v>
      </c>
      <c r="AA66" s="4">
        <f t="shared" si="15"/>
        <v>0</v>
      </c>
      <c r="AB66" s="12">
        <f t="shared" si="39"/>
        <v>9.594000000000003</v>
      </c>
      <c r="AC66" s="8">
        <f t="shared" si="40"/>
        <v>0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  <c r="AI66" s="6">
        <v>0</v>
      </c>
      <c r="AJ66" s="6">
        <v>0</v>
      </c>
      <c r="AK66" s="6">
        <v>0</v>
      </c>
      <c r="AL66" s="6">
        <v>0</v>
      </c>
      <c r="AM66" s="6">
        <v>0</v>
      </c>
      <c r="AN66" s="6">
        <v>0</v>
      </c>
      <c r="AO66" s="6">
        <v>0</v>
      </c>
      <c r="AP66" s="6">
        <v>0</v>
      </c>
      <c r="AQ66" s="6">
        <v>0</v>
      </c>
      <c r="AR66" s="6">
        <v>0</v>
      </c>
      <c r="AS66" s="6">
        <v>0</v>
      </c>
      <c r="AT66" s="6">
        <v>0</v>
      </c>
      <c r="AU66" s="6">
        <v>0</v>
      </c>
      <c r="AV66" s="6">
        <v>0</v>
      </c>
      <c r="AW66" s="6">
        <v>0</v>
      </c>
      <c r="AX66" s="6">
        <v>0</v>
      </c>
      <c r="AY66" s="6">
        <v>0</v>
      </c>
      <c r="AZ66" s="6">
        <v>0</v>
      </c>
      <c r="BA66" s="6">
        <v>0</v>
      </c>
      <c r="BB66" s="6">
        <v>0</v>
      </c>
      <c r="BC66" s="6">
        <v>0</v>
      </c>
      <c r="BD66" s="6">
        <v>0</v>
      </c>
      <c r="BE66" s="6">
        <v>0</v>
      </c>
      <c r="BF66" s="6">
        <v>0</v>
      </c>
      <c r="BG66" s="6">
        <v>0</v>
      </c>
      <c r="BH66" s="6">
        <v>0</v>
      </c>
      <c r="BI66" s="4">
        <f t="shared" si="31"/>
        <v>0</v>
      </c>
      <c r="BJ66" s="4">
        <f t="shared" si="32"/>
        <v>0</v>
      </c>
      <c r="BK66" s="4">
        <f t="shared" si="16"/>
        <v>0</v>
      </c>
      <c r="BL66" s="4">
        <f t="shared" si="17"/>
        <v>0</v>
      </c>
      <c r="BM66" s="4">
        <f t="shared" si="18"/>
        <v>0</v>
      </c>
      <c r="BN66" s="4">
        <f t="shared" si="19"/>
        <v>0</v>
      </c>
      <c r="BO66" s="4">
        <f t="shared" si="20"/>
        <v>0</v>
      </c>
      <c r="BP66" s="4">
        <f t="shared" si="41"/>
        <v>0</v>
      </c>
      <c r="BQ66" s="4">
        <f t="shared" si="21"/>
        <v>0</v>
      </c>
      <c r="BR66" s="4">
        <f t="shared" si="22"/>
        <v>0</v>
      </c>
      <c r="BS66" s="4">
        <f t="shared" si="23"/>
        <v>0</v>
      </c>
      <c r="BT66" s="4">
        <f t="shared" si="24"/>
        <v>0</v>
      </c>
      <c r="BU66" s="4">
        <f t="shared" si="25"/>
        <v>0</v>
      </c>
      <c r="BV66" s="4">
        <f t="shared" si="26"/>
        <v>0</v>
      </c>
      <c r="BW66" s="4">
        <f t="shared" si="27"/>
        <v>0</v>
      </c>
      <c r="BX66" s="4">
        <f t="shared" si="28"/>
        <v>0</v>
      </c>
      <c r="BY66" s="4">
        <f t="shared" si="29"/>
        <v>0</v>
      </c>
    </row>
    <row r="67" spans="1:77" ht="12.75">
      <c r="A67" s="6" t="s">
        <v>95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7" t="e">
        <f t="shared" si="33"/>
        <v>#DIV/0!</v>
      </c>
      <c r="K67" s="4">
        <f t="shared" si="34"/>
        <v>0</v>
      </c>
      <c r="L67" s="8">
        <f t="shared" si="35"/>
        <v>0</v>
      </c>
      <c r="M67" s="11">
        <v>0</v>
      </c>
      <c r="N67" s="11">
        <v>1</v>
      </c>
      <c r="O67" s="11">
        <v>0</v>
      </c>
      <c r="P67" s="11">
        <v>1</v>
      </c>
      <c r="Q67" s="11">
        <v>6</v>
      </c>
      <c r="R67" s="11">
        <v>8</v>
      </c>
      <c r="S67" s="11">
        <v>4</v>
      </c>
      <c r="T67" s="11">
        <v>1</v>
      </c>
      <c r="U67" s="11">
        <v>1</v>
      </c>
      <c r="V67" s="11">
        <v>0</v>
      </c>
      <c r="W67" s="7">
        <f t="shared" si="36"/>
        <v>-5.192024238822421</v>
      </c>
      <c r="X67" s="7">
        <f t="shared" si="37"/>
        <v>-0.3333333333333333</v>
      </c>
      <c r="Y67" s="7">
        <f t="shared" si="38"/>
        <v>0</v>
      </c>
      <c r="Z67" s="4">
        <f t="shared" si="14"/>
        <v>0</v>
      </c>
      <c r="AA67" s="4">
        <f t="shared" si="15"/>
        <v>0</v>
      </c>
      <c r="AB67" s="12">
        <f t="shared" si="39"/>
        <v>38.664</v>
      </c>
      <c r="AC67" s="8">
        <f t="shared" si="40"/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6">
        <v>0</v>
      </c>
      <c r="AK67" s="6">
        <v>0</v>
      </c>
      <c r="AL67" s="6">
        <v>0</v>
      </c>
      <c r="AM67" s="6">
        <v>0</v>
      </c>
      <c r="AN67" s="6">
        <v>0</v>
      </c>
      <c r="AO67" s="6">
        <v>0</v>
      </c>
      <c r="AP67" s="6">
        <v>0</v>
      </c>
      <c r="AQ67" s="6">
        <v>0</v>
      </c>
      <c r="AR67" s="6">
        <v>0</v>
      </c>
      <c r="AS67" s="6">
        <v>0</v>
      </c>
      <c r="AT67" s="6">
        <v>0</v>
      </c>
      <c r="AU67" s="6">
        <v>0</v>
      </c>
      <c r="AV67" s="6">
        <v>0</v>
      </c>
      <c r="AW67" s="6">
        <v>0</v>
      </c>
      <c r="AX67" s="6">
        <v>0</v>
      </c>
      <c r="AY67" s="6">
        <v>0</v>
      </c>
      <c r="AZ67" s="6">
        <v>0</v>
      </c>
      <c r="BA67" s="6">
        <v>0</v>
      </c>
      <c r="BB67" s="6">
        <v>0</v>
      </c>
      <c r="BC67" s="6">
        <v>0</v>
      </c>
      <c r="BD67" s="6">
        <v>0</v>
      </c>
      <c r="BE67" s="6">
        <v>0</v>
      </c>
      <c r="BF67" s="6">
        <v>0</v>
      </c>
      <c r="BG67" s="6">
        <v>0</v>
      </c>
      <c r="BH67" s="6">
        <v>0</v>
      </c>
      <c r="BI67" s="4">
        <f t="shared" si="31"/>
        <v>0</v>
      </c>
      <c r="BJ67" s="4">
        <f t="shared" si="32"/>
        <v>0</v>
      </c>
      <c r="BK67" s="4">
        <f t="shared" si="16"/>
        <v>0</v>
      </c>
      <c r="BL67" s="4">
        <f t="shared" si="17"/>
        <v>0</v>
      </c>
      <c r="BM67" s="4">
        <f t="shared" si="18"/>
        <v>0</v>
      </c>
      <c r="BN67" s="4">
        <f t="shared" si="19"/>
        <v>0</v>
      </c>
      <c r="BO67" s="4">
        <f t="shared" si="20"/>
        <v>0</v>
      </c>
      <c r="BP67" s="4">
        <f t="shared" si="41"/>
        <v>0</v>
      </c>
      <c r="BQ67" s="4">
        <f t="shared" si="21"/>
        <v>0</v>
      </c>
      <c r="BR67" s="4">
        <f t="shared" si="22"/>
        <v>0</v>
      </c>
      <c r="BS67" s="4">
        <f t="shared" si="23"/>
        <v>0</v>
      </c>
      <c r="BT67" s="4">
        <f t="shared" si="24"/>
        <v>0</v>
      </c>
      <c r="BU67" s="4">
        <f t="shared" si="25"/>
        <v>0</v>
      </c>
      <c r="BV67" s="4">
        <f t="shared" si="26"/>
        <v>0</v>
      </c>
      <c r="BW67" s="4">
        <f t="shared" si="27"/>
        <v>0</v>
      </c>
      <c r="BX67" s="4">
        <f t="shared" si="28"/>
        <v>0</v>
      </c>
      <c r="BY67" s="4">
        <f t="shared" si="29"/>
        <v>0</v>
      </c>
    </row>
    <row r="68" spans="1:77" ht="12.75">
      <c r="A68" s="6"/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7" t="e">
        <f t="shared" si="33"/>
        <v>#DIV/0!</v>
      </c>
      <c r="K68" s="4">
        <f t="shared" si="34"/>
        <v>0</v>
      </c>
      <c r="L68" s="8">
        <f t="shared" si="35"/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  <c r="T68" s="11">
        <v>0</v>
      </c>
      <c r="U68" s="11">
        <v>0</v>
      </c>
      <c r="V68" s="11">
        <v>0</v>
      </c>
      <c r="W68" s="7">
        <f t="shared" si="36"/>
        <v>0</v>
      </c>
      <c r="X68" s="7">
        <f t="shared" si="37"/>
        <v>0</v>
      </c>
      <c r="Y68" s="7">
        <f t="shared" si="38"/>
        <v>0</v>
      </c>
      <c r="Z68" s="4">
        <f t="shared" si="14"/>
        <v>0</v>
      </c>
      <c r="AA68" s="4">
        <f t="shared" si="15"/>
        <v>0</v>
      </c>
      <c r="AB68" s="12" t="e">
        <f t="shared" si="39"/>
        <v>#DIV/0!</v>
      </c>
      <c r="AC68" s="8">
        <f t="shared" si="40"/>
        <v>0</v>
      </c>
      <c r="AD68" s="6">
        <v>0</v>
      </c>
      <c r="AE68" s="6">
        <v>0</v>
      </c>
      <c r="AF68" s="6">
        <v>0</v>
      </c>
      <c r="AG68" s="6">
        <v>0</v>
      </c>
      <c r="AH68" s="6">
        <v>0</v>
      </c>
      <c r="AI68" s="6">
        <v>0</v>
      </c>
      <c r="AJ68" s="6">
        <v>0</v>
      </c>
      <c r="AK68" s="6">
        <v>0</v>
      </c>
      <c r="AL68" s="6">
        <v>0</v>
      </c>
      <c r="AM68" s="6">
        <v>0</v>
      </c>
      <c r="AN68" s="6">
        <v>0</v>
      </c>
      <c r="AO68" s="6">
        <v>0</v>
      </c>
      <c r="AP68" s="6">
        <v>0</v>
      </c>
      <c r="AQ68" s="6">
        <v>0</v>
      </c>
      <c r="AR68" s="6">
        <v>0</v>
      </c>
      <c r="AS68" s="6">
        <v>0</v>
      </c>
      <c r="AT68" s="6">
        <v>0</v>
      </c>
      <c r="AU68" s="6">
        <v>0</v>
      </c>
      <c r="AV68" s="6">
        <v>0</v>
      </c>
      <c r="AW68" s="6">
        <v>0</v>
      </c>
      <c r="AX68" s="6">
        <v>0</v>
      </c>
      <c r="AY68" s="6">
        <v>0</v>
      </c>
      <c r="AZ68" s="6">
        <v>0</v>
      </c>
      <c r="BA68" s="6">
        <v>0</v>
      </c>
      <c r="BB68" s="6">
        <v>0</v>
      </c>
      <c r="BC68" s="6">
        <v>0</v>
      </c>
      <c r="BD68" s="6">
        <v>0</v>
      </c>
      <c r="BE68" s="6">
        <v>0</v>
      </c>
      <c r="BF68" s="6">
        <v>0</v>
      </c>
      <c r="BG68" s="6">
        <v>0</v>
      </c>
      <c r="BH68" s="6">
        <v>0</v>
      </c>
      <c r="BI68" s="4">
        <f t="shared" si="31"/>
        <v>0</v>
      </c>
      <c r="BJ68" s="4">
        <f t="shared" si="32"/>
        <v>0</v>
      </c>
      <c r="BK68" s="4">
        <f t="shared" si="16"/>
        <v>0</v>
      </c>
      <c r="BL68" s="4">
        <f t="shared" si="17"/>
        <v>0</v>
      </c>
      <c r="BM68" s="4">
        <f t="shared" si="18"/>
        <v>0</v>
      </c>
      <c r="BN68" s="4">
        <f t="shared" si="19"/>
        <v>0</v>
      </c>
      <c r="BO68" s="4">
        <f t="shared" si="20"/>
        <v>0</v>
      </c>
      <c r="BP68" s="4">
        <f t="shared" si="41"/>
        <v>0</v>
      </c>
      <c r="BQ68" s="4">
        <f t="shared" si="21"/>
        <v>0</v>
      </c>
      <c r="BR68" s="4">
        <f t="shared" si="22"/>
        <v>0</v>
      </c>
      <c r="BS68" s="4">
        <f t="shared" si="23"/>
        <v>0</v>
      </c>
      <c r="BT68" s="4">
        <f t="shared" si="24"/>
        <v>0</v>
      </c>
      <c r="BU68" s="4">
        <f t="shared" si="25"/>
        <v>0</v>
      </c>
      <c r="BV68" s="4">
        <f t="shared" si="26"/>
        <v>0</v>
      </c>
      <c r="BW68" s="4">
        <f t="shared" si="27"/>
        <v>0</v>
      </c>
      <c r="BX68" s="4">
        <f t="shared" si="28"/>
        <v>0</v>
      </c>
      <c r="BY68" s="4">
        <f t="shared" si="29"/>
        <v>0</v>
      </c>
    </row>
    <row r="69" spans="1:77" ht="12.75">
      <c r="A69" s="6"/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7" t="e">
        <f t="shared" si="33"/>
        <v>#DIV/0!</v>
      </c>
      <c r="K69" s="4">
        <f t="shared" si="34"/>
        <v>0</v>
      </c>
      <c r="L69" s="8">
        <f t="shared" si="35"/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1">
        <v>0</v>
      </c>
      <c r="V69" s="11">
        <v>0</v>
      </c>
      <c r="W69" s="7">
        <f t="shared" si="36"/>
        <v>0</v>
      </c>
      <c r="X69" s="7">
        <f t="shared" si="37"/>
        <v>0</v>
      </c>
      <c r="Y69" s="7">
        <f t="shared" si="38"/>
        <v>0</v>
      </c>
      <c r="Z69" s="4">
        <f t="shared" si="14"/>
        <v>0</v>
      </c>
      <c r="AA69" s="4">
        <f t="shared" si="15"/>
        <v>0</v>
      </c>
      <c r="AB69" s="12" t="e">
        <f t="shared" si="39"/>
        <v>#DIV/0!</v>
      </c>
      <c r="AC69" s="8">
        <f t="shared" si="40"/>
        <v>0</v>
      </c>
      <c r="AD69" s="6">
        <v>0</v>
      </c>
      <c r="AE69" s="6">
        <v>0</v>
      </c>
      <c r="AF69" s="6">
        <v>0</v>
      </c>
      <c r="AG69" s="6">
        <v>0</v>
      </c>
      <c r="AH69" s="6">
        <v>0</v>
      </c>
      <c r="AI69" s="6">
        <v>0</v>
      </c>
      <c r="AJ69" s="6">
        <v>0</v>
      </c>
      <c r="AK69" s="6">
        <v>0</v>
      </c>
      <c r="AL69" s="6">
        <v>0</v>
      </c>
      <c r="AM69" s="6">
        <v>0</v>
      </c>
      <c r="AN69" s="6">
        <v>0</v>
      </c>
      <c r="AO69" s="6">
        <v>0</v>
      </c>
      <c r="AP69" s="6">
        <v>0</v>
      </c>
      <c r="AQ69" s="6">
        <v>0</v>
      </c>
      <c r="AR69" s="6">
        <v>0</v>
      </c>
      <c r="AS69" s="6">
        <v>0</v>
      </c>
      <c r="AT69" s="6">
        <v>0</v>
      </c>
      <c r="AU69" s="6">
        <v>0</v>
      </c>
      <c r="AV69" s="6">
        <v>0</v>
      </c>
      <c r="AW69" s="6">
        <v>0</v>
      </c>
      <c r="AX69" s="6">
        <v>0</v>
      </c>
      <c r="AY69" s="6">
        <v>0</v>
      </c>
      <c r="AZ69" s="6">
        <v>0</v>
      </c>
      <c r="BA69" s="6">
        <v>0</v>
      </c>
      <c r="BB69" s="6">
        <v>0</v>
      </c>
      <c r="BC69" s="6">
        <v>0</v>
      </c>
      <c r="BD69" s="6">
        <v>0</v>
      </c>
      <c r="BE69" s="6">
        <v>0</v>
      </c>
      <c r="BF69" s="6">
        <v>0</v>
      </c>
      <c r="BG69" s="6">
        <v>0</v>
      </c>
      <c r="BH69" s="6">
        <v>0</v>
      </c>
      <c r="BI69" s="4">
        <f t="shared" si="31"/>
        <v>0</v>
      </c>
      <c r="BJ69" s="4">
        <f t="shared" si="32"/>
        <v>0</v>
      </c>
      <c r="BK69" s="4">
        <f t="shared" si="16"/>
        <v>0</v>
      </c>
      <c r="BL69" s="4">
        <f t="shared" si="17"/>
        <v>0</v>
      </c>
      <c r="BM69" s="4">
        <f t="shared" si="18"/>
        <v>0</v>
      </c>
      <c r="BN69" s="4">
        <f t="shared" si="19"/>
        <v>0</v>
      </c>
      <c r="BO69" s="4">
        <f t="shared" si="20"/>
        <v>0</v>
      </c>
      <c r="BP69" s="4">
        <f t="shared" si="41"/>
        <v>0</v>
      </c>
      <c r="BQ69" s="4">
        <f t="shared" si="21"/>
        <v>0</v>
      </c>
      <c r="BR69" s="4">
        <f t="shared" si="22"/>
        <v>0</v>
      </c>
      <c r="BS69" s="4">
        <f t="shared" si="23"/>
        <v>0</v>
      </c>
      <c r="BT69" s="4">
        <f t="shared" si="24"/>
        <v>0</v>
      </c>
      <c r="BU69" s="4">
        <f t="shared" si="25"/>
        <v>0</v>
      </c>
      <c r="BV69" s="4">
        <f t="shared" si="26"/>
        <v>0</v>
      </c>
      <c r="BW69" s="4">
        <f t="shared" si="27"/>
        <v>0</v>
      </c>
      <c r="BX69" s="4">
        <f t="shared" si="28"/>
        <v>0</v>
      </c>
      <c r="BY69" s="4">
        <f t="shared" si="29"/>
        <v>0</v>
      </c>
    </row>
    <row r="70" spans="1:77" ht="12.75">
      <c r="A70" s="6"/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7" t="e">
        <f t="shared" si="33"/>
        <v>#DIV/0!</v>
      </c>
      <c r="K70" s="4">
        <f t="shared" si="34"/>
        <v>0</v>
      </c>
      <c r="L70" s="8">
        <f t="shared" si="35"/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7">
        <f t="shared" si="36"/>
        <v>0</v>
      </c>
      <c r="X70" s="7">
        <f t="shared" si="37"/>
        <v>0</v>
      </c>
      <c r="Y70" s="7">
        <f t="shared" si="38"/>
        <v>0</v>
      </c>
      <c r="Z70" s="4">
        <f t="shared" si="14"/>
        <v>0</v>
      </c>
      <c r="AA70" s="4">
        <f t="shared" si="15"/>
        <v>0</v>
      </c>
      <c r="AB70" s="12" t="e">
        <f t="shared" si="39"/>
        <v>#DIV/0!</v>
      </c>
      <c r="AC70" s="8">
        <f t="shared" si="40"/>
        <v>0</v>
      </c>
      <c r="AD70" s="6">
        <v>0</v>
      </c>
      <c r="AE70" s="6">
        <v>0</v>
      </c>
      <c r="AF70" s="6">
        <v>0</v>
      </c>
      <c r="AG70" s="6">
        <v>0</v>
      </c>
      <c r="AH70" s="6">
        <v>0</v>
      </c>
      <c r="AI70" s="6">
        <v>0</v>
      </c>
      <c r="AJ70" s="6">
        <v>0</v>
      </c>
      <c r="AK70" s="6">
        <v>0</v>
      </c>
      <c r="AL70" s="6">
        <v>0</v>
      </c>
      <c r="AM70" s="6">
        <v>0</v>
      </c>
      <c r="AN70" s="6">
        <v>0</v>
      </c>
      <c r="AO70" s="6">
        <v>0</v>
      </c>
      <c r="AP70" s="6">
        <v>0</v>
      </c>
      <c r="AQ70" s="6">
        <v>0</v>
      </c>
      <c r="AR70" s="6">
        <v>0</v>
      </c>
      <c r="AS70" s="6">
        <v>0</v>
      </c>
      <c r="AT70" s="6">
        <v>0</v>
      </c>
      <c r="AU70" s="6">
        <v>0</v>
      </c>
      <c r="AV70" s="6">
        <v>0</v>
      </c>
      <c r="AW70" s="6">
        <v>0</v>
      </c>
      <c r="AX70" s="6">
        <v>0</v>
      </c>
      <c r="AY70" s="6">
        <v>0</v>
      </c>
      <c r="AZ70" s="6">
        <v>0</v>
      </c>
      <c r="BA70" s="6">
        <v>0</v>
      </c>
      <c r="BB70" s="6">
        <v>0</v>
      </c>
      <c r="BC70" s="6">
        <v>0</v>
      </c>
      <c r="BD70" s="6">
        <v>0</v>
      </c>
      <c r="BE70" s="6">
        <v>0</v>
      </c>
      <c r="BF70" s="6">
        <v>0</v>
      </c>
      <c r="BG70" s="6">
        <v>0</v>
      </c>
      <c r="BH70" s="6">
        <v>0</v>
      </c>
      <c r="BI70" s="4">
        <f t="shared" si="31"/>
        <v>0</v>
      </c>
      <c r="BJ70" s="4">
        <f t="shared" si="32"/>
        <v>0</v>
      </c>
      <c r="BK70" s="4">
        <f t="shared" si="16"/>
        <v>0</v>
      </c>
      <c r="BL70" s="4">
        <f t="shared" si="17"/>
        <v>0</v>
      </c>
      <c r="BM70" s="4">
        <f t="shared" si="18"/>
        <v>0</v>
      </c>
      <c r="BN70" s="4">
        <f t="shared" si="19"/>
        <v>0</v>
      </c>
      <c r="BO70" s="4">
        <f t="shared" si="20"/>
        <v>0</v>
      </c>
      <c r="BP70" s="4">
        <f t="shared" si="41"/>
        <v>0</v>
      </c>
      <c r="BQ70" s="4">
        <f t="shared" si="21"/>
        <v>0</v>
      </c>
      <c r="BR70" s="4">
        <f t="shared" si="22"/>
        <v>0</v>
      </c>
      <c r="BS70" s="4">
        <f t="shared" si="23"/>
        <v>0</v>
      </c>
      <c r="BT70" s="4">
        <f t="shared" si="24"/>
        <v>0</v>
      </c>
      <c r="BU70" s="4">
        <f t="shared" si="25"/>
        <v>0</v>
      </c>
      <c r="BV70" s="4">
        <f t="shared" si="26"/>
        <v>0</v>
      </c>
      <c r="BW70" s="4">
        <f t="shared" si="27"/>
        <v>0</v>
      </c>
      <c r="BX70" s="4">
        <f t="shared" si="28"/>
        <v>0</v>
      </c>
      <c r="BY70" s="4">
        <f t="shared" si="29"/>
        <v>0</v>
      </c>
    </row>
    <row r="71" spans="1:77" ht="12.75">
      <c r="A71" s="6"/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7" t="e">
        <f t="shared" si="33"/>
        <v>#DIV/0!</v>
      </c>
      <c r="K71" s="4">
        <f t="shared" si="34"/>
        <v>0</v>
      </c>
      <c r="L71" s="8">
        <f t="shared" si="35"/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1">
        <v>0</v>
      </c>
      <c r="T71" s="11">
        <v>0</v>
      </c>
      <c r="U71" s="11">
        <v>0</v>
      </c>
      <c r="V71" s="11">
        <v>0</v>
      </c>
      <c r="W71" s="7">
        <f t="shared" si="36"/>
        <v>0</v>
      </c>
      <c r="X71" s="7">
        <f t="shared" si="37"/>
        <v>0</v>
      </c>
      <c r="Y71" s="7">
        <f t="shared" si="38"/>
        <v>0</v>
      </c>
      <c r="Z71" s="4">
        <f t="shared" si="14"/>
        <v>0</v>
      </c>
      <c r="AA71" s="4">
        <f t="shared" si="15"/>
        <v>0</v>
      </c>
      <c r="AB71" s="12" t="e">
        <f t="shared" si="39"/>
        <v>#DIV/0!</v>
      </c>
      <c r="AC71" s="8">
        <f t="shared" si="40"/>
        <v>0</v>
      </c>
      <c r="AD71" s="6">
        <v>0</v>
      </c>
      <c r="AE71" s="6">
        <v>0</v>
      </c>
      <c r="AF71" s="6">
        <v>0</v>
      </c>
      <c r="AG71" s="6">
        <v>0</v>
      </c>
      <c r="AH71" s="6">
        <v>0</v>
      </c>
      <c r="AI71" s="6">
        <v>0</v>
      </c>
      <c r="AJ71" s="6">
        <v>0</v>
      </c>
      <c r="AK71" s="6">
        <v>0</v>
      </c>
      <c r="AL71" s="6">
        <v>0</v>
      </c>
      <c r="AM71" s="6">
        <v>0</v>
      </c>
      <c r="AN71" s="6">
        <v>0</v>
      </c>
      <c r="AO71" s="6">
        <v>0</v>
      </c>
      <c r="AP71" s="6">
        <v>0</v>
      </c>
      <c r="AQ71" s="6">
        <v>0</v>
      </c>
      <c r="AR71" s="6">
        <v>0</v>
      </c>
      <c r="AS71" s="6">
        <v>0</v>
      </c>
      <c r="AT71" s="6">
        <v>0</v>
      </c>
      <c r="AU71" s="6">
        <v>0</v>
      </c>
      <c r="AV71" s="6">
        <v>0</v>
      </c>
      <c r="AW71" s="6">
        <v>0</v>
      </c>
      <c r="AX71" s="6">
        <v>0</v>
      </c>
      <c r="AY71" s="6">
        <v>0</v>
      </c>
      <c r="AZ71" s="6">
        <v>0</v>
      </c>
      <c r="BA71" s="6">
        <v>0</v>
      </c>
      <c r="BB71" s="6">
        <v>0</v>
      </c>
      <c r="BC71" s="6">
        <v>0</v>
      </c>
      <c r="BD71" s="6">
        <v>0</v>
      </c>
      <c r="BE71" s="6">
        <v>0</v>
      </c>
      <c r="BF71" s="6">
        <v>0</v>
      </c>
      <c r="BG71" s="6">
        <v>0</v>
      </c>
      <c r="BH71" s="6">
        <v>0</v>
      </c>
      <c r="BI71" s="4">
        <f t="shared" si="31"/>
        <v>0</v>
      </c>
      <c r="BJ71" s="4">
        <f t="shared" si="32"/>
        <v>0</v>
      </c>
      <c r="BK71" s="4">
        <f t="shared" si="16"/>
        <v>0</v>
      </c>
      <c r="BL71" s="4">
        <f t="shared" si="17"/>
        <v>0</v>
      </c>
      <c r="BM71" s="4">
        <f t="shared" si="18"/>
        <v>0</v>
      </c>
      <c r="BN71" s="4">
        <f t="shared" si="19"/>
        <v>0</v>
      </c>
      <c r="BO71" s="4">
        <f t="shared" si="20"/>
        <v>0</v>
      </c>
      <c r="BP71" s="4">
        <f t="shared" si="41"/>
        <v>0</v>
      </c>
      <c r="BQ71" s="4">
        <f t="shared" si="21"/>
        <v>0</v>
      </c>
      <c r="BR71" s="4">
        <f t="shared" si="22"/>
        <v>0</v>
      </c>
      <c r="BS71" s="4">
        <f t="shared" si="23"/>
        <v>0</v>
      </c>
      <c r="BT71" s="4">
        <f t="shared" si="24"/>
        <v>0</v>
      </c>
      <c r="BU71" s="4">
        <f t="shared" si="25"/>
        <v>0</v>
      </c>
      <c r="BV71" s="4">
        <f t="shared" si="26"/>
        <v>0</v>
      </c>
      <c r="BW71" s="4">
        <f t="shared" si="27"/>
        <v>0</v>
      </c>
      <c r="BX71" s="4">
        <f t="shared" si="28"/>
        <v>0</v>
      </c>
      <c r="BY71" s="4">
        <f t="shared" si="29"/>
        <v>0</v>
      </c>
    </row>
    <row r="72" spans="1:77" ht="12.75">
      <c r="A72" s="6"/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7" t="e">
        <f t="shared" si="33"/>
        <v>#DIV/0!</v>
      </c>
      <c r="K72" s="4">
        <f t="shared" si="34"/>
        <v>0</v>
      </c>
      <c r="L72" s="8">
        <f t="shared" si="35"/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11">
        <v>0</v>
      </c>
      <c r="T72" s="11">
        <v>0</v>
      </c>
      <c r="U72" s="11">
        <v>0</v>
      </c>
      <c r="V72" s="11">
        <v>0</v>
      </c>
      <c r="W72" s="7">
        <f t="shared" si="36"/>
        <v>0</v>
      </c>
      <c r="X72" s="7">
        <f t="shared" si="37"/>
        <v>0</v>
      </c>
      <c r="Y72" s="7">
        <f t="shared" si="38"/>
        <v>0</v>
      </c>
      <c r="Z72" s="4">
        <f t="shared" si="14"/>
        <v>0</v>
      </c>
      <c r="AA72" s="4">
        <f t="shared" si="15"/>
        <v>0</v>
      </c>
      <c r="AB72" s="12" t="e">
        <f t="shared" si="39"/>
        <v>#DIV/0!</v>
      </c>
      <c r="AC72" s="8">
        <f t="shared" si="40"/>
        <v>0</v>
      </c>
      <c r="AD72" s="6">
        <v>0</v>
      </c>
      <c r="AE72" s="6">
        <v>0</v>
      </c>
      <c r="AF72" s="6">
        <v>0</v>
      </c>
      <c r="AG72" s="6">
        <v>0</v>
      </c>
      <c r="AH72" s="6">
        <v>0</v>
      </c>
      <c r="AI72" s="6">
        <v>0</v>
      </c>
      <c r="AJ72" s="6">
        <v>0</v>
      </c>
      <c r="AK72" s="6">
        <v>0</v>
      </c>
      <c r="AL72" s="6">
        <v>0</v>
      </c>
      <c r="AM72" s="6">
        <v>0</v>
      </c>
      <c r="AN72" s="6">
        <v>0</v>
      </c>
      <c r="AO72" s="6">
        <v>0</v>
      </c>
      <c r="AP72" s="6">
        <v>0</v>
      </c>
      <c r="AQ72" s="6">
        <v>0</v>
      </c>
      <c r="AR72" s="6">
        <v>0</v>
      </c>
      <c r="AS72" s="6">
        <v>0</v>
      </c>
      <c r="AT72" s="6">
        <v>0</v>
      </c>
      <c r="AU72" s="6">
        <v>0</v>
      </c>
      <c r="AV72" s="6">
        <v>0</v>
      </c>
      <c r="AW72" s="6">
        <v>0</v>
      </c>
      <c r="AX72" s="6">
        <v>0</v>
      </c>
      <c r="AY72" s="6">
        <v>0</v>
      </c>
      <c r="AZ72" s="6">
        <v>0</v>
      </c>
      <c r="BA72" s="6">
        <v>0</v>
      </c>
      <c r="BB72" s="6">
        <v>0</v>
      </c>
      <c r="BC72" s="6">
        <v>0</v>
      </c>
      <c r="BD72" s="6">
        <v>0</v>
      </c>
      <c r="BE72" s="6">
        <v>0</v>
      </c>
      <c r="BF72" s="6">
        <v>0</v>
      </c>
      <c r="BG72" s="6">
        <v>0</v>
      </c>
      <c r="BH72" s="6">
        <v>0</v>
      </c>
      <c r="BI72" s="4">
        <f t="shared" si="31"/>
        <v>0</v>
      </c>
      <c r="BJ72" s="4">
        <f t="shared" si="32"/>
        <v>0</v>
      </c>
      <c r="BK72" s="4">
        <f t="shared" si="16"/>
        <v>0</v>
      </c>
      <c r="BL72" s="4">
        <f t="shared" si="17"/>
        <v>0</v>
      </c>
      <c r="BM72" s="4">
        <f t="shared" si="18"/>
        <v>0</v>
      </c>
      <c r="BN72" s="4">
        <f t="shared" si="19"/>
        <v>0</v>
      </c>
      <c r="BO72" s="4">
        <f t="shared" si="20"/>
        <v>0</v>
      </c>
      <c r="BP72" s="4">
        <f t="shared" si="41"/>
        <v>0</v>
      </c>
      <c r="BQ72" s="4">
        <f t="shared" si="21"/>
        <v>0</v>
      </c>
      <c r="BR72" s="4">
        <f t="shared" si="22"/>
        <v>0</v>
      </c>
      <c r="BS72" s="4">
        <f t="shared" si="23"/>
        <v>0</v>
      </c>
      <c r="BT72" s="4">
        <f t="shared" si="24"/>
        <v>0</v>
      </c>
      <c r="BU72" s="4">
        <f t="shared" si="25"/>
        <v>0</v>
      </c>
      <c r="BV72" s="4">
        <f t="shared" si="26"/>
        <v>0</v>
      </c>
      <c r="BW72" s="4">
        <f t="shared" si="27"/>
        <v>0</v>
      </c>
      <c r="BX72" s="4">
        <f t="shared" si="28"/>
        <v>0</v>
      </c>
      <c r="BY72" s="4">
        <f t="shared" si="29"/>
        <v>0</v>
      </c>
    </row>
    <row r="73" spans="1:77" ht="12.75">
      <c r="A73" s="6"/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7" t="e">
        <f t="shared" si="33"/>
        <v>#DIV/0!</v>
      </c>
      <c r="K73" s="4">
        <f t="shared" si="34"/>
        <v>0</v>
      </c>
      <c r="L73" s="8">
        <f t="shared" si="35"/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  <c r="T73" s="11">
        <v>0</v>
      </c>
      <c r="U73" s="11">
        <v>0</v>
      </c>
      <c r="V73" s="11">
        <v>0</v>
      </c>
      <c r="W73" s="7">
        <f t="shared" si="36"/>
        <v>0</v>
      </c>
      <c r="X73" s="7">
        <f t="shared" si="37"/>
        <v>0</v>
      </c>
      <c r="Y73" s="7">
        <f t="shared" si="38"/>
        <v>0</v>
      </c>
      <c r="Z73" s="4">
        <f t="shared" si="14"/>
        <v>0</v>
      </c>
      <c r="AA73" s="4">
        <f t="shared" si="15"/>
        <v>0</v>
      </c>
      <c r="AB73" s="12" t="e">
        <f t="shared" si="39"/>
        <v>#DIV/0!</v>
      </c>
      <c r="AC73" s="8">
        <f t="shared" si="40"/>
        <v>0</v>
      </c>
      <c r="AD73" s="6">
        <v>0</v>
      </c>
      <c r="AE73" s="6">
        <v>0</v>
      </c>
      <c r="AF73" s="6">
        <v>0</v>
      </c>
      <c r="AG73" s="6">
        <v>0</v>
      </c>
      <c r="AH73" s="6">
        <v>0</v>
      </c>
      <c r="AI73" s="6">
        <v>0</v>
      </c>
      <c r="AJ73" s="6">
        <v>0</v>
      </c>
      <c r="AK73" s="6">
        <v>0</v>
      </c>
      <c r="AL73" s="6">
        <v>0</v>
      </c>
      <c r="AM73" s="6">
        <v>0</v>
      </c>
      <c r="AN73" s="6">
        <v>0</v>
      </c>
      <c r="AO73" s="6">
        <v>0</v>
      </c>
      <c r="AP73" s="6">
        <v>0</v>
      </c>
      <c r="AQ73" s="6">
        <v>0</v>
      </c>
      <c r="AR73" s="6">
        <v>0</v>
      </c>
      <c r="AS73" s="6">
        <v>0</v>
      </c>
      <c r="AT73" s="6">
        <v>0</v>
      </c>
      <c r="AU73" s="6">
        <v>0</v>
      </c>
      <c r="AV73" s="6">
        <v>0</v>
      </c>
      <c r="AW73" s="6">
        <v>0</v>
      </c>
      <c r="AX73" s="6">
        <v>0</v>
      </c>
      <c r="AY73" s="6">
        <v>0</v>
      </c>
      <c r="AZ73" s="6">
        <v>0</v>
      </c>
      <c r="BA73" s="6">
        <v>0</v>
      </c>
      <c r="BB73" s="6">
        <v>0</v>
      </c>
      <c r="BC73" s="6">
        <v>0</v>
      </c>
      <c r="BD73" s="6">
        <v>0</v>
      </c>
      <c r="BE73" s="6">
        <v>0</v>
      </c>
      <c r="BF73" s="6">
        <v>0</v>
      </c>
      <c r="BG73" s="6">
        <v>0</v>
      </c>
      <c r="BH73" s="6">
        <v>0</v>
      </c>
      <c r="BI73" s="4">
        <f t="shared" si="31"/>
        <v>0</v>
      </c>
      <c r="BJ73" s="4">
        <f t="shared" si="32"/>
        <v>0</v>
      </c>
      <c r="BK73" s="4">
        <f t="shared" si="16"/>
        <v>0</v>
      </c>
      <c r="BL73" s="4">
        <f t="shared" si="17"/>
        <v>0</v>
      </c>
      <c r="BM73" s="4">
        <f t="shared" si="18"/>
        <v>0</v>
      </c>
      <c r="BN73" s="4">
        <f t="shared" si="19"/>
        <v>0</v>
      </c>
      <c r="BO73" s="4">
        <f t="shared" si="20"/>
        <v>0</v>
      </c>
      <c r="BP73" s="4">
        <f t="shared" si="41"/>
        <v>0</v>
      </c>
      <c r="BQ73" s="4">
        <f t="shared" si="21"/>
        <v>0</v>
      </c>
      <c r="BR73" s="4">
        <f t="shared" si="22"/>
        <v>0</v>
      </c>
      <c r="BS73" s="4">
        <f t="shared" si="23"/>
        <v>0</v>
      </c>
      <c r="BT73" s="4">
        <f t="shared" si="24"/>
        <v>0</v>
      </c>
      <c r="BU73" s="4">
        <f t="shared" si="25"/>
        <v>0</v>
      </c>
      <c r="BV73" s="4">
        <f t="shared" si="26"/>
        <v>0</v>
      </c>
      <c r="BW73" s="4">
        <f t="shared" si="27"/>
        <v>0</v>
      </c>
      <c r="BX73" s="4">
        <f t="shared" si="28"/>
        <v>0</v>
      </c>
      <c r="BY73" s="4">
        <f t="shared" si="29"/>
        <v>0</v>
      </c>
    </row>
    <row r="74" spans="1:77" ht="12.75">
      <c r="A74" s="6"/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7" t="e">
        <f t="shared" si="33"/>
        <v>#DIV/0!</v>
      </c>
      <c r="K74" s="4">
        <f t="shared" si="34"/>
        <v>0</v>
      </c>
      <c r="L74" s="8">
        <f t="shared" si="35"/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1">
        <v>0</v>
      </c>
      <c r="T74" s="11">
        <v>0</v>
      </c>
      <c r="U74" s="11">
        <v>0</v>
      </c>
      <c r="V74" s="11">
        <v>0</v>
      </c>
      <c r="W74" s="7">
        <f t="shared" si="36"/>
        <v>0</v>
      </c>
      <c r="X74" s="7">
        <f t="shared" si="37"/>
        <v>0</v>
      </c>
      <c r="Y74" s="7">
        <f t="shared" si="38"/>
        <v>0</v>
      </c>
      <c r="Z74" s="4">
        <f t="shared" si="14"/>
        <v>0</v>
      </c>
      <c r="AA74" s="4">
        <f t="shared" si="15"/>
        <v>0</v>
      </c>
      <c r="AB74" s="12" t="e">
        <f t="shared" si="39"/>
        <v>#DIV/0!</v>
      </c>
      <c r="AC74" s="8">
        <f t="shared" si="40"/>
        <v>0</v>
      </c>
      <c r="AD74" s="6">
        <v>0</v>
      </c>
      <c r="AE74" s="6">
        <v>0</v>
      </c>
      <c r="AF74" s="6">
        <v>0</v>
      </c>
      <c r="AG74" s="6">
        <v>0</v>
      </c>
      <c r="AH74" s="6">
        <v>0</v>
      </c>
      <c r="AI74" s="6">
        <v>0</v>
      </c>
      <c r="AJ74" s="6">
        <v>0</v>
      </c>
      <c r="AK74" s="6">
        <v>0</v>
      </c>
      <c r="AL74" s="6">
        <v>0</v>
      </c>
      <c r="AM74" s="6">
        <v>0</v>
      </c>
      <c r="AN74" s="6">
        <v>0</v>
      </c>
      <c r="AO74" s="6">
        <v>0</v>
      </c>
      <c r="AP74" s="6">
        <v>0</v>
      </c>
      <c r="AQ74" s="6">
        <v>0</v>
      </c>
      <c r="AR74" s="6">
        <v>0</v>
      </c>
      <c r="AS74" s="6">
        <v>0</v>
      </c>
      <c r="AT74" s="6">
        <v>0</v>
      </c>
      <c r="AU74" s="6">
        <v>0</v>
      </c>
      <c r="AV74" s="6">
        <v>0</v>
      </c>
      <c r="AW74" s="6">
        <v>0</v>
      </c>
      <c r="AX74" s="6">
        <v>0</v>
      </c>
      <c r="AY74" s="6">
        <v>0</v>
      </c>
      <c r="AZ74" s="6">
        <v>0</v>
      </c>
      <c r="BA74" s="6">
        <v>0</v>
      </c>
      <c r="BB74" s="6">
        <v>0</v>
      </c>
      <c r="BC74" s="6">
        <v>0</v>
      </c>
      <c r="BD74" s="6">
        <v>0</v>
      </c>
      <c r="BE74" s="6">
        <v>0</v>
      </c>
      <c r="BF74" s="6">
        <v>0</v>
      </c>
      <c r="BG74" s="6">
        <v>0</v>
      </c>
      <c r="BH74" s="6">
        <v>0</v>
      </c>
      <c r="BI74" s="4">
        <f t="shared" si="31"/>
        <v>0</v>
      </c>
      <c r="BJ74" s="4">
        <f t="shared" si="32"/>
        <v>0</v>
      </c>
      <c r="BK74" s="4">
        <f t="shared" si="16"/>
        <v>0</v>
      </c>
      <c r="BL74" s="4">
        <f t="shared" si="17"/>
        <v>0</v>
      </c>
      <c r="BM74" s="4">
        <f t="shared" si="18"/>
        <v>0</v>
      </c>
      <c r="BN74" s="4">
        <f t="shared" si="19"/>
        <v>0</v>
      </c>
      <c r="BO74" s="4">
        <f t="shared" si="20"/>
        <v>0</v>
      </c>
      <c r="BP74" s="4">
        <f t="shared" si="41"/>
        <v>0</v>
      </c>
      <c r="BQ74" s="4">
        <f t="shared" si="21"/>
        <v>0</v>
      </c>
      <c r="BR74" s="4">
        <f t="shared" si="22"/>
        <v>0</v>
      </c>
      <c r="BS74" s="4">
        <f t="shared" si="23"/>
        <v>0</v>
      </c>
      <c r="BT74" s="4">
        <f t="shared" si="24"/>
        <v>0</v>
      </c>
      <c r="BU74" s="4">
        <f t="shared" si="25"/>
        <v>0</v>
      </c>
      <c r="BV74" s="4">
        <f t="shared" si="26"/>
        <v>0</v>
      </c>
      <c r="BW74" s="4">
        <f t="shared" si="27"/>
        <v>0</v>
      </c>
      <c r="BX74" s="4">
        <f t="shared" si="28"/>
        <v>0</v>
      </c>
      <c r="BY74" s="4">
        <f t="shared" si="29"/>
        <v>0</v>
      </c>
    </row>
    <row r="75" spans="1:77" ht="12.75">
      <c r="A75" s="6"/>
      <c r="B75" s="6">
        <v>0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7" t="e">
        <f t="shared" si="33"/>
        <v>#DIV/0!</v>
      </c>
      <c r="K75" s="4">
        <f t="shared" si="34"/>
        <v>0</v>
      </c>
      <c r="L75" s="8">
        <f t="shared" si="35"/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1">
        <v>0</v>
      </c>
      <c r="T75" s="11">
        <v>0</v>
      </c>
      <c r="U75" s="11">
        <v>0</v>
      </c>
      <c r="V75" s="11">
        <v>0</v>
      </c>
      <c r="W75" s="7">
        <f t="shared" si="36"/>
        <v>0</v>
      </c>
      <c r="X75" s="7">
        <f t="shared" si="37"/>
        <v>0</v>
      </c>
      <c r="Y75" s="7">
        <f t="shared" si="38"/>
        <v>0</v>
      </c>
      <c r="Z75" s="4">
        <f t="shared" si="14"/>
        <v>0</v>
      </c>
      <c r="AA75" s="4">
        <f t="shared" si="15"/>
        <v>0</v>
      </c>
      <c r="AB75" s="12" t="e">
        <f t="shared" si="39"/>
        <v>#DIV/0!</v>
      </c>
      <c r="AC75" s="8">
        <f t="shared" si="40"/>
        <v>0</v>
      </c>
      <c r="AD75" s="6">
        <v>0</v>
      </c>
      <c r="AE75" s="6">
        <v>0</v>
      </c>
      <c r="AF75" s="6">
        <v>0</v>
      </c>
      <c r="AG75" s="6">
        <v>0</v>
      </c>
      <c r="AH75" s="6">
        <v>0</v>
      </c>
      <c r="AI75" s="6">
        <v>0</v>
      </c>
      <c r="AJ75" s="6">
        <v>0</v>
      </c>
      <c r="AK75" s="6">
        <v>0</v>
      </c>
      <c r="AL75" s="6">
        <v>0</v>
      </c>
      <c r="AM75" s="6">
        <v>0</v>
      </c>
      <c r="AN75" s="6">
        <v>0</v>
      </c>
      <c r="AO75" s="6">
        <v>0</v>
      </c>
      <c r="AP75" s="6">
        <v>0</v>
      </c>
      <c r="AQ75" s="6">
        <v>0</v>
      </c>
      <c r="AR75" s="6">
        <v>0</v>
      </c>
      <c r="AS75" s="6">
        <v>0</v>
      </c>
      <c r="AT75" s="6">
        <v>0</v>
      </c>
      <c r="AU75" s="6">
        <v>0</v>
      </c>
      <c r="AV75" s="6">
        <v>0</v>
      </c>
      <c r="AW75" s="6">
        <v>0</v>
      </c>
      <c r="AX75" s="6">
        <v>0</v>
      </c>
      <c r="AY75" s="6">
        <v>0</v>
      </c>
      <c r="AZ75" s="6">
        <v>0</v>
      </c>
      <c r="BA75" s="6">
        <v>0</v>
      </c>
      <c r="BB75" s="6">
        <v>0</v>
      </c>
      <c r="BC75" s="6">
        <v>0</v>
      </c>
      <c r="BD75" s="6">
        <v>0</v>
      </c>
      <c r="BE75" s="6">
        <v>0</v>
      </c>
      <c r="BF75" s="6">
        <v>0</v>
      </c>
      <c r="BG75" s="6">
        <v>0</v>
      </c>
      <c r="BH75" s="6">
        <v>0</v>
      </c>
      <c r="BI75" s="4">
        <f t="shared" si="31"/>
        <v>0</v>
      </c>
      <c r="BJ75" s="4">
        <f t="shared" si="32"/>
        <v>0</v>
      </c>
      <c r="BK75" s="4">
        <f t="shared" si="16"/>
        <v>0</v>
      </c>
      <c r="BL75" s="4">
        <f t="shared" si="17"/>
        <v>0</v>
      </c>
      <c r="BM75" s="4">
        <f t="shared" si="18"/>
        <v>0</v>
      </c>
      <c r="BN75" s="4">
        <f t="shared" si="19"/>
        <v>0</v>
      </c>
      <c r="BO75" s="4">
        <f t="shared" si="20"/>
        <v>0</v>
      </c>
      <c r="BP75" s="4">
        <f t="shared" si="41"/>
        <v>0</v>
      </c>
      <c r="BQ75" s="4">
        <f t="shared" si="21"/>
        <v>0</v>
      </c>
      <c r="BR75" s="4">
        <f t="shared" si="22"/>
        <v>0</v>
      </c>
      <c r="BS75" s="4">
        <f t="shared" si="23"/>
        <v>0</v>
      </c>
      <c r="BT75" s="4">
        <f t="shared" si="24"/>
        <v>0</v>
      </c>
      <c r="BU75" s="4">
        <f t="shared" si="25"/>
        <v>0</v>
      </c>
      <c r="BV75" s="4">
        <f t="shared" si="26"/>
        <v>0</v>
      </c>
      <c r="BW75" s="4">
        <f t="shared" si="27"/>
        <v>0</v>
      </c>
      <c r="BX75" s="4">
        <f t="shared" si="28"/>
        <v>0</v>
      </c>
      <c r="BY75" s="4">
        <f t="shared" si="29"/>
        <v>0</v>
      </c>
    </row>
    <row r="76" spans="1:77" ht="12.75">
      <c r="A76" s="6"/>
      <c r="B76" s="6">
        <v>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7" t="e">
        <f t="shared" si="33"/>
        <v>#DIV/0!</v>
      </c>
      <c r="K76" s="4">
        <f t="shared" si="34"/>
        <v>0</v>
      </c>
      <c r="L76" s="8">
        <f t="shared" si="35"/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  <c r="S76" s="11">
        <v>0</v>
      </c>
      <c r="T76" s="11">
        <v>0</v>
      </c>
      <c r="U76" s="11">
        <v>0</v>
      </c>
      <c r="V76" s="11">
        <v>0</v>
      </c>
      <c r="W76" s="7">
        <f t="shared" si="36"/>
        <v>0</v>
      </c>
      <c r="X76" s="7">
        <f t="shared" si="37"/>
        <v>0</v>
      </c>
      <c r="Y76" s="7">
        <f t="shared" si="38"/>
        <v>0</v>
      </c>
      <c r="Z76" s="4">
        <f t="shared" si="14"/>
        <v>0</v>
      </c>
      <c r="AA76" s="4">
        <f t="shared" si="15"/>
        <v>0</v>
      </c>
      <c r="AB76" s="12" t="e">
        <f t="shared" si="39"/>
        <v>#DIV/0!</v>
      </c>
      <c r="AC76" s="8">
        <f t="shared" si="40"/>
        <v>0</v>
      </c>
      <c r="AD76" s="6">
        <v>0</v>
      </c>
      <c r="AE76" s="6">
        <v>0</v>
      </c>
      <c r="AF76" s="6">
        <v>0</v>
      </c>
      <c r="AG76" s="6">
        <v>0</v>
      </c>
      <c r="AH76" s="6">
        <v>0</v>
      </c>
      <c r="AI76" s="6">
        <v>0</v>
      </c>
      <c r="AJ76" s="6">
        <v>0</v>
      </c>
      <c r="AK76" s="6">
        <v>0</v>
      </c>
      <c r="AL76" s="6">
        <v>0</v>
      </c>
      <c r="AM76" s="6">
        <v>0</v>
      </c>
      <c r="AN76" s="6">
        <v>0</v>
      </c>
      <c r="AO76" s="6">
        <v>0</v>
      </c>
      <c r="AP76" s="6">
        <v>0</v>
      </c>
      <c r="AQ76" s="6">
        <v>0</v>
      </c>
      <c r="AR76" s="6">
        <v>0</v>
      </c>
      <c r="AS76" s="6">
        <v>0</v>
      </c>
      <c r="AT76" s="6">
        <v>0</v>
      </c>
      <c r="AU76" s="6">
        <v>0</v>
      </c>
      <c r="AV76" s="6">
        <v>0</v>
      </c>
      <c r="AW76" s="6">
        <v>0</v>
      </c>
      <c r="AX76" s="6">
        <v>0</v>
      </c>
      <c r="AY76" s="6">
        <v>0</v>
      </c>
      <c r="AZ76" s="6">
        <v>0</v>
      </c>
      <c r="BA76" s="6">
        <v>0</v>
      </c>
      <c r="BB76" s="6">
        <v>0</v>
      </c>
      <c r="BC76" s="6">
        <v>0</v>
      </c>
      <c r="BD76" s="6">
        <v>0</v>
      </c>
      <c r="BE76" s="6">
        <v>0</v>
      </c>
      <c r="BF76" s="6">
        <v>0</v>
      </c>
      <c r="BG76" s="6">
        <v>0</v>
      </c>
      <c r="BH76" s="6">
        <v>0</v>
      </c>
      <c r="BI76" s="4">
        <f t="shared" si="31"/>
        <v>0</v>
      </c>
      <c r="BJ76" s="4">
        <f t="shared" si="32"/>
        <v>0</v>
      </c>
      <c r="BK76" s="4">
        <f t="shared" si="16"/>
        <v>0</v>
      </c>
      <c r="BL76" s="4">
        <f t="shared" si="17"/>
        <v>0</v>
      </c>
      <c r="BM76" s="4">
        <f t="shared" si="18"/>
        <v>0</v>
      </c>
      <c r="BN76" s="4">
        <f t="shared" si="19"/>
        <v>0</v>
      </c>
      <c r="BO76" s="4">
        <f t="shared" si="20"/>
        <v>0</v>
      </c>
      <c r="BP76" s="4">
        <f t="shared" si="41"/>
        <v>0</v>
      </c>
      <c r="BQ76" s="4">
        <f t="shared" si="21"/>
        <v>0</v>
      </c>
      <c r="BR76" s="4">
        <f t="shared" si="22"/>
        <v>0</v>
      </c>
      <c r="BS76" s="4">
        <f t="shared" si="23"/>
        <v>0</v>
      </c>
      <c r="BT76" s="4">
        <f t="shared" si="24"/>
        <v>0</v>
      </c>
      <c r="BU76" s="4">
        <f t="shared" si="25"/>
        <v>0</v>
      </c>
      <c r="BV76" s="4">
        <f t="shared" si="26"/>
        <v>0</v>
      </c>
      <c r="BW76" s="4">
        <f t="shared" si="27"/>
        <v>0</v>
      </c>
      <c r="BX76" s="4">
        <f t="shared" si="28"/>
        <v>0</v>
      </c>
      <c r="BY76" s="4">
        <f t="shared" si="29"/>
        <v>0</v>
      </c>
    </row>
    <row r="77" spans="1:77" ht="12.75">
      <c r="A77" s="6"/>
      <c r="B77" s="6">
        <v>0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7" t="e">
        <f t="shared" si="33"/>
        <v>#DIV/0!</v>
      </c>
      <c r="K77" s="4">
        <f t="shared" si="34"/>
        <v>0</v>
      </c>
      <c r="L77" s="8">
        <f t="shared" si="35"/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1">
        <v>0</v>
      </c>
      <c r="T77" s="11">
        <v>0</v>
      </c>
      <c r="U77" s="11">
        <v>0</v>
      </c>
      <c r="V77" s="11">
        <v>0</v>
      </c>
      <c r="W77" s="7">
        <f t="shared" si="36"/>
        <v>0</v>
      </c>
      <c r="X77" s="7">
        <f t="shared" si="37"/>
        <v>0</v>
      </c>
      <c r="Y77" s="7">
        <f t="shared" si="38"/>
        <v>0</v>
      </c>
      <c r="Z77" s="4">
        <f t="shared" si="14"/>
        <v>0</v>
      </c>
      <c r="AA77" s="4">
        <f t="shared" si="15"/>
        <v>0</v>
      </c>
      <c r="AB77" s="12" t="e">
        <f t="shared" si="39"/>
        <v>#DIV/0!</v>
      </c>
      <c r="AC77" s="8">
        <f t="shared" si="40"/>
        <v>0</v>
      </c>
      <c r="AD77" s="6">
        <v>0</v>
      </c>
      <c r="AE77" s="6">
        <v>0</v>
      </c>
      <c r="AF77" s="6">
        <v>0</v>
      </c>
      <c r="AG77" s="6">
        <v>0</v>
      </c>
      <c r="AH77" s="6">
        <v>0</v>
      </c>
      <c r="AI77" s="6">
        <v>0</v>
      </c>
      <c r="AJ77" s="6">
        <v>0</v>
      </c>
      <c r="AK77" s="6">
        <v>0</v>
      </c>
      <c r="AL77" s="6">
        <v>0</v>
      </c>
      <c r="AM77" s="6">
        <v>0</v>
      </c>
      <c r="AN77" s="6">
        <v>0</v>
      </c>
      <c r="AO77" s="6">
        <v>0</v>
      </c>
      <c r="AP77" s="6">
        <v>0</v>
      </c>
      <c r="AQ77" s="6">
        <v>0</v>
      </c>
      <c r="AR77" s="6">
        <v>0</v>
      </c>
      <c r="AS77" s="6">
        <v>0</v>
      </c>
      <c r="AT77" s="6">
        <v>0</v>
      </c>
      <c r="AU77" s="6">
        <v>0</v>
      </c>
      <c r="AV77" s="6">
        <v>0</v>
      </c>
      <c r="AW77" s="6">
        <v>0</v>
      </c>
      <c r="AX77" s="6">
        <v>0</v>
      </c>
      <c r="AY77" s="6">
        <v>0</v>
      </c>
      <c r="AZ77" s="6">
        <v>0</v>
      </c>
      <c r="BA77" s="6">
        <v>0</v>
      </c>
      <c r="BB77" s="6">
        <v>0</v>
      </c>
      <c r="BC77" s="6">
        <v>0</v>
      </c>
      <c r="BD77" s="6">
        <v>0</v>
      </c>
      <c r="BE77" s="6">
        <v>0</v>
      </c>
      <c r="BF77" s="6">
        <v>0</v>
      </c>
      <c r="BG77" s="6">
        <v>0</v>
      </c>
      <c r="BH77" s="6">
        <v>0</v>
      </c>
      <c r="BI77" s="4">
        <f t="shared" si="31"/>
        <v>0</v>
      </c>
      <c r="BJ77" s="4">
        <f t="shared" si="32"/>
        <v>0</v>
      </c>
      <c r="BK77" s="4">
        <f t="shared" si="16"/>
        <v>0</v>
      </c>
      <c r="BL77" s="4">
        <f t="shared" si="17"/>
        <v>0</v>
      </c>
      <c r="BM77" s="4">
        <f t="shared" si="18"/>
        <v>0</v>
      </c>
      <c r="BN77" s="4">
        <f t="shared" si="19"/>
        <v>0</v>
      </c>
      <c r="BO77" s="4">
        <f t="shared" si="20"/>
        <v>0</v>
      </c>
      <c r="BP77" s="4">
        <f t="shared" si="41"/>
        <v>0</v>
      </c>
      <c r="BQ77" s="4">
        <f t="shared" si="21"/>
        <v>0</v>
      </c>
      <c r="BR77" s="4">
        <f t="shared" si="22"/>
        <v>0</v>
      </c>
      <c r="BS77" s="4">
        <f t="shared" si="23"/>
        <v>0</v>
      </c>
      <c r="BT77" s="4">
        <f t="shared" si="24"/>
        <v>0</v>
      </c>
      <c r="BU77" s="4">
        <f t="shared" si="25"/>
        <v>0</v>
      </c>
      <c r="BV77" s="4">
        <f t="shared" si="26"/>
        <v>0</v>
      </c>
      <c r="BW77" s="4">
        <f t="shared" si="27"/>
        <v>0</v>
      </c>
      <c r="BX77" s="4">
        <f t="shared" si="28"/>
        <v>0</v>
      </c>
      <c r="BY77" s="4">
        <f t="shared" si="29"/>
        <v>0</v>
      </c>
    </row>
    <row r="78" spans="1:77" ht="12.75">
      <c r="A78" s="6"/>
      <c r="B78" s="6">
        <v>0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7" t="e">
        <f t="shared" si="33"/>
        <v>#DIV/0!</v>
      </c>
      <c r="K78" s="4">
        <f t="shared" si="34"/>
        <v>0</v>
      </c>
      <c r="L78" s="8">
        <f t="shared" si="35"/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1">
        <v>0</v>
      </c>
      <c r="T78" s="11">
        <v>0</v>
      </c>
      <c r="U78" s="11">
        <v>0</v>
      </c>
      <c r="V78" s="11">
        <v>0</v>
      </c>
      <c r="W78" s="7">
        <f t="shared" si="36"/>
        <v>0</v>
      </c>
      <c r="X78" s="7">
        <f t="shared" si="37"/>
        <v>0</v>
      </c>
      <c r="Y78" s="7">
        <f t="shared" si="38"/>
        <v>0</v>
      </c>
      <c r="Z78" s="4">
        <f t="shared" si="14"/>
        <v>0</v>
      </c>
      <c r="AA78" s="4">
        <f t="shared" si="15"/>
        <v>0</v>
      </c>
      <c r="AB78" s="12" t="e">
        <f t="shared" si="39"/>
        <v>#DIV/0!</v>
      </c>
      <c r="AC78" s="8">
        <f t="shared" si="40"/>
        <v>0</v>
      </c>
      <c r="AD78" s="6">
        <v>0</v>
      </c>
      <c r="AE78" s="6">
        <v>0</v>
      </c>
      <c r="AF78" s="6">
        <v>0</v>
      </c>
      <c r="AG78" s="6">
        <v>0</v>
      </c>
      <c r="AH78" s="6">
        <v>0</v>
      </c>
      <c r="AI78" s="6">
        <v>0</v>
      </c>
      <c r="AJ78" s="6">
        <v>0</v>
      </c>
      <c r="AK78" s="6">
        <v>0</v>
      </c>
      <c r="AL78" s="6">
        <v>0</v>
      </c>
      <c r="AM78" s="6">
        <v>0</v>
      </c>
      <c r="AN78" s="6">
        <v>0</v>
      </c>
      <c r="AO78" s="6">
        <v>0</v>
      </c>
      <c r="AP78" s="6">
        <v>0</v>
      </c>
      <c r="AQ78" s="6">
        <v>0</v>
      </c>
      <c r="AR78" s="6">
        <v>0</v>
      </c>
      <c r="AS78" s="6">
        <v>0</v>
      </c>
      <c r="AT78" s="6">
        <v>0</v>
      </c>
      <c r="AU78" s="6">
        <v>0</v>
      </c>
      <c r="AV78" s="6">
        <v>0</v>
      </c>
      <c r="AW78" s="6">
        <v>0</v>
      </c>
      <c r="AX78" s="6">
        <v>0</v>
      </c>
      <c r="AY78" s="6">
        <v>0</v>
      </c>
      <c r="AZ78" s="6">
        <v>0</v>
      </c>
      <c r="BA78" s="6">
        <v>0</v>
      </c>
      <c r="BB78" s="6">
        <v>0</v>
      </c>
      <c r="BC78" s="6">
        <v>0</v>
      </c>
      <c r="BD78" s="6">
        <v>0</v>
      </c>
      <c r="BE78" s="6">
        <v>0</v>
      </c>
      <c r="BF78" s="6">
        <v>0</v>
      </c>
      <c r="BG78" s="6">
        <v>0</v>
      </c>
      <c r="BH78" s="6">
        <v>0</v>
      </c>
      <c r="BI78" s="4">
        <f t="shared" si="31"/>
        <v>0</v>
      </c>
      <c r="BJ78" s="4">
        <f t="shared" si="32"/>
        <v>0</v>
      </c>
      <c r="BK78" s="4">
        <f t="shared" si="16"/>
        <v>0</v>
      </c>
      <c r="BL78" s="4">
        <f t="shared" si="17"/>
        <v>0</v>
      </c>
      <c r="BM78" s="4">
        <f t="shared" si="18"/>
        <v>0</v>
      </c>
      <c r="BN78" s="4">
        <f t="shared" si="19"/>
        <v>0</v>
      </c>
      <c r="BO78" s="4">
        <f t="shared" si="20"/>
        <v>0</v>
      </c>
      <c r="BP78" s="4">
        <f t="shared" si="41"/>
        <v>0</v>
      </c>
      <c r="BQ78" s="4">
        <f t="shared" si="21"/>
        <v>0</v>
      </c>
      <c r="BR78" s="4">
        <f t="shared" si="22"/>
        <v>0</v>
      </c>
      <c r="BS78" s="4">
        <f t="shared" si="23"/>
        <v>0</v>
      </c>
      <c r="BT78" s="4">
        <f t="shared" si="24"/>
        <v>0</v>
      </c>
      <c r="BU78" s="4">
        <f t="shared" si="25"/>
        <v>0</v>
      </c>
      <c r="BV78" s="4">
        <f t="shared" si="26"/>
        <v>0</v>
      </c>
      <c r="BW78" s="4">
        <f t="shared" si="27"/>
        <v>0</v>
      </c>
      <c r="BX78" s="4">
        <f t="shared" si="28"/>
        <v>0</v>
      </c>
      <c r="BY78" s="4">
        <f t="shared" si="29"/>
        <v>0</v>
      </c>
    </row>
    <row r="79" spans="1:77" ht="12.75">
      <c r="A79" s="6"/>
      <c r="B79" s="6">
        <v>0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7" t="e">
        <f t="shared" si="33"/>
        <v>#DIV/0!</v>
      </c>
      <c r="K79" s="4">
        <f t="shared" si="34"/>
        <v>0</v>
      </c>
      <c r="L79" s="8">
        <f t="shared" si="35"/>
        <v>0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1">
        <v>0</v>
      </c>
      <c r="S79" s="11">
        <v>0</v>
      </c>
      <c r="T79" s="11">
        <v>0</v>
      </c>
      <c r="U79" s="11">
        <v>0</v>
      </c>
      <c r="V79" s="11">
        <v>0</v>
      </c>
      <c r="W79" s="7">
        <f t="shared" si="36"/>
        <v>0</v>
      </c>
      <c r="X79" s="7">
        <f t="shared" si="37"/>
        <v>0</v>
      </c>
      <c r="Y79" s="7">
        <f t="shared" si="38"/>
        <v>0</v>
      </c>
      <c r="Z79" s="4">
        <f t="shared" si="14"/>
        <v>0</v>
      </c>
      <c r="AA79" s="4">
        <f t="shared" si="15"/>
        <v>0</v>
      </c>
      <c r="AB79" s="12" t="e">
        <f t="shared" si="39"/>
        <v>#DIV/0!</v>
      </c>
      <c r="AC79" s="8">
        <f t="shared" si="40"/>
        <v>0</v>
      </c>
      <c r="AD79" s="6">
        <v>0</v>
      </c>
      <c r="AE79" s="6">
        <v>0</v>
      </c>
      <c r="AF79" s="6">
        <v>0</v>
      </c>
      <c r="AG79" s="6">
        <v>0</v>
      </c>
      <c r="AH79" s="6">
        <v>0</v>
      </c>
      <c r="AI79" s="6">
        <v>0</v>
      </c>
      <c r="AJ79" s="6">
        <v>0</v>
      </c>
      <c r="AK79" s="6">
        <v>0</v>
      </c>
      <c r="AL79" s="6">
        <v>0</v>
      </c>
      <c r="AM79" s="6">
        <v>0</v>
      </c>
      <c r="AN79" s="6">
        <v>0</v>
      </c>
      <c r="AO79" s="6">
        <v>0</v>
      </c>
      <c r="AP79" s="6">
        <v>0</v>
      </c>
      <c r="AQ79" s="6">
        <v>0</v>
      </c>
      <c r="AR79" s="6">
        <v>0</v>
      </c>
      <c r="AS79" s="6">
        <v>0</v>
      </c>
      <c r="AT79" s="6">
        <v>0</v>
      </c>
      <c r="AU79" s="6">
        <v>0</v>
      </c>
      <c r="AV79" s="6">
        <v>0</v>
      </c>
      <c r="AW79" s="6">
        <v>0</v>
      </c>
      <c r="AX79" s="6">
        <v>0</v>
      </c>
      <c r="AY79" s="6">
        <v>0</v>
      </c>
      <c r="AZ79" s="6">
        <v>0</v>
      </c>
      <c r="BA79" s="6">
        <v>0</v>
      </c>
      <c r="BB79" s="6">
        <v>0</v>
      </c>
      <c r="BC79" s="6">
        <v>0</v>
      </c>
      <c r="BD79" s="6">
        <v>0</v>
      </c>
      <c r="BE79" s="6">
        <v>0</v>
      </c>
      <c r="BF79" s="6">
        <v>0</v>
      </c>
      <c r="BG79" s="6">
        <v>0</v>
      </c>
      <c r="BH79" s="6">
        <v>0</v>
      </c>
      <c r="BI79" s="4">
        <f t="shared" si="31"/>
        <v>0</v>
      </c>
      <c r="BJ79" s="4">
        <f t="shared" si="32"/>
        <v>0</v>
      </c>
      <c r="BK79" s="4">
        <f t="shared" si="16"/>
        <v>0</v>
      </c>
      <c r="BL79" s="4">
        <f t="shared" si="17"/>
        <v>0</v>
      </c>
      <c r="BM79" s="4">
        <f t="shared" si="18"/>
        <v>0</v>
      </c>
      <c r="BN79" s="4">
        <f t="shared" si="19"/>
        <v>0</v>
      </c>
      <c r="BO79" s="4">
        <f t="shared" si="20"/>
        <v>0</v>
      </c>
      <c r="BP79" s="4">
        <f t="shared" si="41"/>
        <v>0</v>
      </c>
      <c r="BQ79" s="4">
        <f t="shared" si="21"/>
        <v>0</v>
      </c>
      <c r="BR79" s="4">
        <f t="shared" si="22"/>
        <v>0</v>
      </c>
      <c r="BS79" s="4">
        <f t="shared" si="23"/>
        <v>0</v>
      </c>
      <c r="BT79" s="4">
        <f t="shared" si="24"/>
        <v>0</v>
      </c>
      <c r="BU79" s="4">
        <f t="shared" si="25"/>
        <v>0</v>
      </c>
      <c r="BV79" s="4">
        <f t="shared" si="26"/>
        <v>0</v>
      </c>
      <c r="BW79" s="4">
        <f t="shared" si="27"/>
        <v>0</v>
      </c>
      <c r="BX79" s="4">
        <f t="shared" si="28"/>
        <v>0</v>
      </c>
      <c r="BY79" s="4">
        <f t="shared" si="29"/>
        <v>0</v>
      </c>
    </row>
    <row r="80" spans="1:77" ht="12.75">
      <c r="A80" s="6"/>
      <c r="B80" s="6">
        <v>0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7" t="e">
        <f t="shared" si="33"/>
        <v>#DIV/0!</v>
      </c>
      <c r="K80" s="4">
        <f t="shared" si="34"/>
        <v>0</v>
      </c>
      <c r="L80" s="8">
        <f t="shared" si="35"/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1">
        <v>0</v>
      </c>
      <c r="S80" s="11">
        <v>0</v>
      </c>
      <c r="T80" s="11">
        <v>0</v>
      </c>
      <c r="U80" s="11">
        <v>0</v>
      </c>
      <c r="V80" s="11">
        <v>0</v>
      </c>
      <c r="W80" s="7">
        <f t="shared" si="36"/>
        <v>0</v>
      </c>
      <c r="X80" s="7">
        <f t="shared" si="37"/>
        <v>0</v>
      </c>
      <c r="Y80" s="7">
        <f t="shared" si="38"/>
        <v>0</v>
      </c>
      <c r="Z80" s="4">
        <f t="shared" si="14"/>
        <v>0</v>
      </c>
      <c r="AA80" s="4">
        <f t="shared" si="15"/>
        <v>0</v>
      </c>
      <c r="AB80" s="12" t="e">
        <f t="shared" si="39"/>
        <v>#DIV/0!</v>
      </c>
      <c r="AC80" s="8">
        <f t="shared" si="40"/>
        <v>0</v>
      </c>
      <c r="AD80" s="6">
        <v>0</v>
      </c>
      <c r="AE80" s="6">
        <v>0</v>
      </c>
      <c r="AF80" s="6">
        <v>0</v>
      </c>
      <c r="AG80" s="6">
        <v>0</v>
      </c>
      <c r="AH80" s="6">
        <v>0</v>
      </c>
      <c r="AI80" s="6">
        <v>0</v>
      </c>
      <c r="AJ80" s="6">
        <v>0</v>
      </c>
      <c r="AK80" s="6">
        <v>0</v>
      </c>
      <c r="AL80" s="6">
        <v>0</v>
      </c>
      <c r="AM80" s="6">
        <v>0</v>
      </c>
      <c r="AN80" s="6">
        <v>0</v>
      </c>
      <c r="AO80" s="6">
        <v>0</v>
      </c>
      <c r="AP80" s="6">
        <v>0</v>
      </c>
      <c r="AQ80" s="6">
        <v>0</v>
      </c>
      <c r="AR80" s="6">
        <v>0</v>
      </c>
      <c r="AS80" s="6">
        <v>0</v>
      </c>
      <c r="AT80" s="6">
        <v>0</v>
      </c>
      <c r="AU80" s="6">
        <v>0</v>
      </c>
      <c r="AV80" s="6">
        <v>0</v>
      </c>
      <c r="AW80" s="6">
        <v>0</v>
      </c>
      <c r="AX80" s="6">
        <v>0</v>
      </c>
      <c r="AY80" s="6">
        <v>0</v>
      </c>
      <c r="AZ80" s="6">
        <v>0</v>
      </c>
      <c r="BA80" s="6">
        <v>0</v>
      </c>
      <c r="BB80" s="6">
        <v>0</v>
      </c>
      <c r="BC80" s="6">
        <v>0</v>
      </c>
      <c r="BD80" s="6">
        <v>0</v>
      </c>
      <c r="BE80" s="6">
        <v>0</v>
      </c>
      <c r="BF80" s="6">
        <v>0</v>
      </c>
      <c r="BG80" s="6">
        <v>0</v>
      </c>
      <c r="BH80" s="6">
        <v>0</v>
      </c>
      <c r="BI80" s="4">
        <f t="shared" si="31"/>
        <v>0</v>
      </c>
      <c r="BJ80" s="4">
        <f t="shared" si="32"/>
        <v>0</v>
      </c>
      <c r="BK80" s="4">
        <f t="shared" si="16"/>
        <v>0</v>
      </c>
      <c r="BL80" s="4">
        <f t="shared" si="17"/>
        <v>0</v>
      </c>
      <c r="BM80" s="4">
        <f t="shared" si="18"/>
        <v>0</v>
      </c>
      <c r="BN80" s="4">
        <f t="shared" si="19"/>
        <v>0</v>
      </c>
      <c r="BO80" s="4">
        <f t="shared" si="20"/>
        <v>0</v>
      </c>
      <c r="BP80" s="4">
        <f t="shared" si="41"/>
        <v>0</v>
      </c>
      <c r="BQ80" s="4">
        <f t="shared" si="21"/>
        <v>0</v>
      </c>
      <c r="BR80" s="4">
        <f t="shared" si="22"/>
        <v>0</v>
      </c>
      <c r="BS80" s="4">
        <f t="shared" si="23"/>
        <v>0</v>
      </c>
      <c r="BT80" s="4">
        <f t="shared" si="24"/>
        <v>0</v>
      </c>
      <c r="BU80" s="4">
        <f t="shared" si="25"/>
        <v>0</v>
      </c>
      <c r="BV80" s="4">
        <f t="shared" si="26"/>
        <v>0</v>
      </c>
      <c r="BW80" s="4">
        <f t="shared" si="27"/>
        <v>0</v>
      </c>
      <c r="BX80" s="4">
        <f t="shared" si="28"/>
        <v>0</v>
      </c>
      <c r="BY80" s="4">
        <f t="shared" si="29"/>
        <v>0</v>
      </c>
    </row>
    <row r="81" spans="1:77" ht="12.75">
      <c r="A81" s="6"/>
      <c r="B81" s="6">
        <v>0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7" t="e">
        <f t="shared" si="33"/>
        <v>#DIV/0!</v>
      </c>
      <c r="K81" s="4">
        <f t="shared" si="34"/>
        <v>0</v>
      </c>
      <c r="L81" s="8">
        <f t="shared" si="35"/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1">
        <v>0</v>
      </c>
      <c r="T81" s="11">
        <v>0</v>
      </c>
      <c r="U81" s="11">
        <v>0</v>
      </c>
      <c r="V81" s="11">
        <v>0</v>
      </c>
      <c r="W81" s="7">
        <f t="shared" si="36"/>
        <v>0</v>
      </c>
      <c r="X81" s="7">
        <f t="shared" si="37"/>
        <v>0</v>
      </c>
      <c r="Y81" s="7">
        <f t="shared" si="38"/>
        <v>0</v>
      </c>
      <c r="Z81" s="4">
        <f t="shared" si="14"/>
        <v>0</v>
      </c>
      <c r="AA81" s="4">
        <f t="shared" si="15"/>
        <v>0</v>
      </c>
      <c r="AB81" s="12" t="e">
        <f t="shared" si="39"/>
        <v>#DIV/0!</v>
      </c>
      <c r="AC81" s="8">
        <f t="shared" si="40"/>
        <v>0</v>
      </c>
      <c r="AD81" s="6">
        <v>0</v>
      </c>
      <c r="AE81" s="6">
        <v>0</v>
      </c>
      <c r="AF81" s="6">
        <v>0</v>
      </c>
      <c r="AG81" s="6">
        <v>0</v>
      </c>
      <c r="AH81" s="6">
        <v>0</v>
      </c>
      <c r="AI81" s="6">
        <v>0</v>
      </c>
      <c r="AJ81" s="6">
        <v>0</v>
      </c>
      <c r="AK81" s="6">
        <v>0</v>
      </c>
      <c r="AL81" s="6">
        <v>0</v>
      </c>
      <c r="AM81" s="6">
        <v>0</v>
      </c>
      <c r="AN81" s="6">
        <v>0</v>
      </c>
      <c r="AO81" s="6">
        <v>0</v>
      </c>
      <c r="AP81" s="6">
        <v>0</v>
      </c>
      <c r="AQ81" s="6">
        <v>0</v>
      </c>
      <c r="AR81" s="6">
        <v>0</v>
      </c>
      <c r="AS81" s="6">
        <v>0</v>
      </c>
      <c r="AT81" s="6">
        <v>0</v>
      </c>
      <c r="AU81" s="6">
        <v>0</v>
      </c>
      <c r="AV81" s="6">
        <v>0</v>
      </c>
      <c r="AW81" s="6">
        <v>0</v>
      </c>
      <c r="AX81" s="6">
        <v>0</v>
      </c>
      <c r="AY81" s="6">
        <v>0</v>
      </c>
      <c r="AZ81" s="6">
        <v>0</v>
      </c>
      <c r="BA81" s="6">
        <v>0</v>
      </c>
      <c r="BB81" s="6">
        <v>0</v>
      </c>
      <c r="BC81" s="6">
        <v>0</v>
      </c>
      <c r="BD81" s="6">
        <v>0</v>
      </c>
      <c r="BE81" s="6">
        <v>0</v>
      </c>
      <c r="BF81" s="6">
        <v>0</v>
      </c>
      <c r="BG81" s="6">
        <v>0</v>
      </c>
      <c r="BH81" s="6">
        <v>0</v>
      </c>
      <c r="BI81" s="4">
        <f t="shared" si="31"/>
        <v>0</v>
      </c>
      <c r="BJ81" s="4">
        <f t="shared" si="32"/>
        <v>0</v>
      </c>
      <c r="BK81" s="4">
        <f t="shared" si="16"/>
        <v>0</v>
      </c>
      <c r="BL81" s="4">
        <f t="shared" si="17"/>
        <v>0</v>
      </c>
      <c r="BM81" s="4">
        <f t="shared" si="18"/>
        <v>0</v>
      </c>
      <c r="BN81" s="4">
        <f t="shared" si="19"/>
        <v>0</v>
      </c>
      <c r="BO81" s="4">
        <f t="shared" si="20"/>
        <v>0</v>
      </c>
      <c r="BP81" s="4">
        <f t="shared" si="41"/>
        <v>0</v>
      </c>
      <c r="BQ81" s="4">
        <f t="shared" si="21"/>
        <v>0</v>
      </c>
      <c r="BR81" s="4">
        <f t="shared" si="22"/>
        <v>0</v>
      </c>
      <c r="BS81" s="4">
        <f t="shared" si="23"/>
        <v>0</v>
      </c>
      <c r="BT81" s="4">
        <f t="shared" si="24"/>
        <v>0</v>
      </c>
      <c r="BU81" s="4">
        <f t="shared" si="25"/>
        <v>0</v>
      </c>
      <c r="BV81" s="4">
        <f t="shared" si="26"/>
        <v>0</v>
      </c>
      <c r="BW81" s="4">
        <f t="shared" si="27"/>
        <v>0</v>
      </c>
      <c r="BX81" s="4">
        <f t="shared" si="28"/>
        <v>0</v>
      </c>
      <c r="BY81" s="4">
        <f t="shared" si="29"/>
        <v>0</v>
      </c>
    </row>
    <row r="82" spans="1:77" ht="12.75">
      <c r="A82" s="6"/>
      <c r="B82" s="6">
        <v>0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7" t="e">
        <f t="shared" si="33"/>
        <v>#DIV/0!</v>
      </c>
      <c r="K82" s="4">
        <f t="shared" si="34"/>
        <v>0</v>
      </c>
      <c r="L82" s="8">
        <f t="shared" si="35"/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11">
        <v>0</v>
      </c>
      <c r="T82" s="11">
        <v>0</v>
      </c>
      <c r="U82" s="11">
        <v>0</v>
      </c>
      <c r="V82" s="11">
        <v>0</v>
      </c>
      <c r="W82" s="7">
        <f t="shared" si="36"/>
        <v>0</v>
      </c>
      <c r="X82" s="7">
        <f t="shared" si="37"/>
        <v>0</v>
      </c>
      <c r="Y82" s="7">
        <f t="shared" si="38"/>
        <v>0</v>
      </c>
      <c r="Z82" s="4">
        <f t="shared" si="14"/>
        <v>0</v>
      </c>
      <c r="AA82" s="4">
        <f t="shared" si="15"/>
        <v>0</v>
      </c>
      <c r="AB82" s="12" t="e">
        <f t="shared" si="39"/>
        <v>#DIV/0!</v>
      </c>
      <c r="AC82" s="8">
        <f t="shared" si="40"/>
        <v>0</v>
      </c>
      <c r="AD82" s="6">
        <v>0</v>
      </c>
      <c r="AE82" s="6">
        <v>0</v>
      </c>
      <c r="AF82" s="6">
        <v>0</v>
      </c>
      <c r="AG82" s="6">
        <v>0</v>
      </c>
      <c r="AH82" s="6">
        <v>0</v>
      </c>
      <c r="AI82" s="6">
        <v>0</v>
      </c>
      <c r="AJ82" s="6">
        <v>0</v>
      </c>
      <c r="AK82" s="6">
        <v>0</v>
      </c>
      <c r="AL82" s="6">
        <v>0</v>
      </c>
      <c r="AM82" s="6">
        <v>0</v>
      </c>
      <c r="AN82" s="6">
        <v>0</v>
      </c>
      <c r="AO82" s="6">
        <v>0</v>
      </c>
      <c r="AP82" s="6">
        <v>0</v>
      </c>
      <c r="AQ82" s="6">
        <v>0</v>
      </c>
      <c r="AR82" s="6">
        <v>0</v>
      </c>
      <c r="AS82" s="6">
        <v>0</v>
      </c>
      <c r="AT82" s="6">
        <v>0</v>
      </c>
      <c r="AU82" s="6">
        <v>0</v>
      </c>
      <c r="AV82" s="6">
        <v>0</v>
      </c>
      <c r="AW82" s="6">
        <v>0</v>
      </c>
      <c r="AX82" s="6">
        <v>0</v>
      </c>
      <c r="AY82" s="6">
        <v>0</v>
      </c>
      <c r="AZ82" s="6">
        <v>0</v>
      </c>
      <c r="BA82" s="6">
        <v>0</v>
      </c>
      <c r="BB82" s="6">
        <v>0</v>
      </c>
      <c r="BC82" s="6">
        <v>0</v>
      </c>
      <c r="BD82" s="6">
        <v>0</v>
      </c>
      <c r="BE82" s="6">
        <v>0</v>
      </c>
      <c r="BF82" s="6">
        <v>0</v>
      </c>
      <c r="BG82" s="6">
        <v>0</v>
      </c>
      <c r="BH82" s="6">
        <v>0</v>
      </c>
      <c r="BI82" s="4">
        <f t="shared" si="31"/>
        <v>0</v>
      </c>
      <c r="BJ82" s="4">
        <f t="shared" si="32"/>
        <v>0</v>
      </c>
      <c r="BK82" s="4">
        <f t="shared" si="16"/>
        <v>0</v>
      </c>
      <c r="BL82" s="4">
        <f t="shared" si="17"/>
        <v>0</v>
      </c>
      <c r="BM82" s="4">
        <f t="shared" si="18"/>
        <v>0</v>
      </c>
      <c r="BN82" s="4">
        <f t="shared" si="19"/>
        <v>0</v>
      </c>
      <c r="BO82" s="4">
        <f t="shared" si="20"/>
        <v>0</v>
      </c>
      <c r="BP82" s="4">
        <f t="shared" si="41"/>
        <v>0</v>
      </c>
      <c r="BQ82" s="4">
        <f t="shared" si="21"/>
        <v>0</v>
      </c>
      <c r="BR82" s="4">
        <f t="shared" si="22"/>
        <v>0</v>
      </c>
      <c r="BS82" s="4">
        <f t="shared" si="23"/>
        <v>0</v>
      </c>
      <c r="BT82" s="4">
        <f t="shared" si="24"/>
        <v>0</v>
      </c>
      <c r="BU82" s="4">
        <f t="shared" si="25"/>
        <v>0</v>
      </c>
      <c r="BV82" s="4">
        <f t="shared" si="26"/>
        <v>0</v>
      </c>
      <c r="BW82" s="4">
        <f t="shared" si="27"/>
        <v>0</v>
      </c>
      <c r="BX82" s="4">
        <f t="shared" si="28"/>
        <v>0</v>
      </c>
      <c r="BY82" s="4">
        <f t="shared" si="29"/>
        <v>0</v>
      </c>
    </row>
    <row r="83" spans="1:77" ht="12.75">
      <c r="A83" s="6"/>
      <c r="B83" s="6">
        <v>0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7" t="e">
        <f t="shared" si="33"/>
        <v>#DIV/0!</v>
      </c>
      <c r="K83" s="4">
        <f t="shared" si="34"/>
        <v>0</v>
      </c>
      <c r="L83" s="8">
        <f t="shared" si="35"/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11">
        <v>0</v>
      </c>
      <c r="T83" s="11">
        <v>0</v>
      </c>
      <c r="U83" s="11">
        <v>0</v>
      </c>
      <c r="V83" s="11">
        <v>0</v>
      </c>
      <c r="W83" s="7">
        <f t="shared" si="36"/>
        <v>0</v>
      </c>
      <c r="X83" s="7">
        <f t="shared" si="37"/>
        <v>0</v>
      </c>
      <c r="Y83" s="7">
        <f t="shared" si="38"/>
        <v>0</v>
      </c>
      <c r="Z83" s="4">
        <f t="shared" si="14"/>
        <v>0</v>
      </c>
      <c r="AA83" s="4">
        <f t="shared" si="15"/>
        <v>0</v>
      </c>
      <c r="AB83" s="12" t="e">
        <f t="shared" si="39"/>
        <v>#DIV/0!</v>
      </c>
      <c r="AC83" s="8">
        <f t="shared" si="40"/>
        <v>0</v>
      </c>
      <c r="AD83" s="6">
        <v>0</v>
      </c>
      <c r="AE83" s="6">
        <v>0</v>
      </c>
      <c r="AF83" s="6">
        <v>0</v>
      </c>
      <c r="AG83" s="6">
        <v>0</v>
      </c>
      <c r="AH83" s="6">
        <v>0</v>
      </c>
      <c r="AI83" s="6">
        <v>0</v>
      </c>
      <c r="AJ83" s="6">
        <v>0</v>
      </c>
      <c r="AK83" s="6">
        <v>0</v>
      </c>
      <c r="AL83" s="6">
        <v>0</v>
      </c>
      <c r="AM83" s="6">
        <v>0</v>
      </c>
      <c r="AN83" s="6">
        <v>0</v>
      </c>
      <c r="AO83" s="6">
        <v>0</v>
      </c>
      <c r="AP83" s="6">
        <v>0</v>
      </c>
      <c r="AQ83" s="6">
        <v>0</v>
      </c>
      <c r="AR83" s="6">
        <v>0</v>
      </c>
      <c r="AS83" s="6">
        <v>0</v>
      </c>
      <c r="AT83" s="6">
        <v>0</v>
      </c>
      <c r="AU83" s="6">
        <v>0</v>
      </c>
      <c r="AV83" s="6">
        <v>0</v>
      </c>
      <c r="AW83" s="6">
        <v>0</v>
      </c>
      <c r="AX83" s="6">
        <v>0</v>
      </c>
      <c r="AY83" s="6">
        <v>0</v>
      </c>
      <c r="AZ83" s="6">
        <v>0</v>
      </c>
      <c r="BA83" s="6">
        <v>0</v>
      </c>
      <c r="BB83" s="6">
        <v>0</v>
      </c>
      <c r="BC83" s="6">
        <v>0</v>
      </c>
      <c r="BD83" s="6">
        <v>0</v>
      </c>
      <c r="BE83" s="6">
        <v>0</v>
      </c>
      <c r="BF83" s="6">
        <v>0</v>
      </c>
      <c r="BG83" s="6">
        <v>0</v>
      </c>
      <c r="BH83" s="6">
        <v>0</v>
      </c>
      <c r="BI83" s="4">
        <f t="shared" si="31"/>
        <v>0</v>
      </c>
      <c r="BJ83" s="4">
        <f t="shared" si="32"/>
        <v>0</v>
      </c>
      <c r="BK83" s="4">
        <f t="shared" si="16"/>
        <v>0</v>
      </c>
      <c r="BL83" s="4">
        <f t="shared" si="17"/>
        <v>0</v>
      </c>
      <c r="BM83" s="4">
        <f t="shared" si="18"/>
        <v>0</v>
      </c>
      <c r="BN83" s="4">
        <f t="shared" si="19"/>
        <v>0</v>
      </c>
      <c r="BO83" s="4">
        <f t="shared" si="20"/>
        <v>0</v>
      </c>
      <c r="BP83" s="4">
        <f t="shared" si="41"/>
        <v>0</v>
      </c>
      <c r="BQ83" s="4">
        <f t="shared" si="21"/>
        <v>0</v>
      </c>
      <c r="BR83" s="4">
        <f t="shared" si="22"/>
        <v>0</v>
      </c>
      <c r="BS83" s="4">
        <f t="shared" si="23"/>
        <v>0</v>
      </c>
      <c r="BT83" s="4">
        <f t="shared" si="24"/>
        <v>0</v>
      </c>
      <c r="BU83" s="4">
        <f t="shared" si="25"/>
        <v>0</v>
      </c>
      <c r="BV83" s="4">
        <f t="shared" si="26"/>
        <v>0</v>
      </c>
      <c r="BW83" s="4">
        <f t="shared" si="27"/>
        <v>0</v>
      </c>
      <c r="BX83" s="4">
        <f t="shared" si="28"/>
        <v>0</v>
      </c>
      <c r="BY83" s="4">
        <f t="shared" si="29"/>
        <v>0</v>
      </c>
    </row>
    <row r="84" spans="1:66" ht="12.75">
      <c r="A84" s="3" t="s">
        <v>44</v>
      </c>
      <c r="K84" s="4">
        <f>SUM(K28:K83)</f>
        <v>358.37242825876774</v>
      </c>
      <c r="AA84" s="4">
        <f>SUM(AA28:AA83)</f>
        <v>377.7369102737357</v>
      </c>
      <c r="AP84" s="4">
        <f>SUM(AP28:AP83)</f>
        <v>1018</v>
      </c>
      <c r="AQ84" s="4">
        <f aca="true" t="shared" si="42" ref="AQ84:BG84">SUM(AQ28:AQ83)</f>
        <v>233</v>
      </c>
      <c r="AR84" s="4">
        <f t="shared" si="42"/>
        <v>399</v>
      </c>
      <c r="AU84" s="4">
        <f t="shared" si="42"/>
        <v>1017</v>
      </c>
      <c r="AV84" s="4">
        <f t="shared" si="42"/>
        <v>84</v>
      </c>
      <c r="AW84" s="4">
        <f t="shared" si="42"/>
        <v>230</v>
      </c>
      <c r="AZ84" s="4">
        <f t="shared" si="42"/>
        <v>1018</v>
      </c>
      <c r="BA84" s="4">
        <f t="shared" si="42"/>
        <v>182</v>
      </c>
      <c r="BB84" s="4">
        <f t="shared" si="42"/>
        <v>356</v>
      </c>
      <c r="BE84" s="4">
        <f t="shared" si="42"/>
        <v>3054</v>
      </c>
      <c r="BF84" s="4">
        <f t="shared" si="42"/>
        <v>739</v>
      </c>
      <c r="BG84" s="4">
        <f t="shared" si="42"/>
        <v>30</v>
      </c>
      <c r="BI84" s="4">
        <f aca="true" t="shared" si="43" ref="BI84:BN84">SUM(BI28:BI83)</f>
        <v>695.9724950884087</v>
      </c>
      <c r="BJ84" s="4">
        <f t="shared" si="43"/>
        <v>1161</v>
      </c>
      <c r="BK84" s="4">
        <f t="shared" si="43"/>
        <v>1063.5520628683694</v>
      </c>
      <c r="BL84" s="4">
        <f t="shared" si="43"/>
        <v>451.9705014749262</v>
      </c>
      <c r="BM84" s="4">
        <f t="shared" si="43"/>
        <v>932.4774066797643</v>
      </c>
      <c r="BN84" s="4">
        <f t="shared" si="43"/>
        <v>884.9089718402095</v>
      </c>
    </row>
    <row r="86" spans="1:5" ht="12.75">
      <c r="A86" s="3" t="s">
        <v>40</v>
      </c>
      <c r="B86" s="3" t="s">
        <v>29</v>
      </c>
      <c r="C86" s="3" t="s">
        <v>53</v>
      </c>
      <c r="D86" s="3" t="s">
        <v>54</v>
      </c>
      <c r="E86" s="3" t="s">
        <v>164</v>
      </c>
    </row>
    <row r="87" spans="1:5" ht="12.75">
      <c r="A87" s="32" t="str">
        <f>A28</f>
        <v>Alomar</v>
      </c>
      <c r="B87" s="33">
        <f>L28</f>
        <v>6.500055838296806</v>
      </c>
      <c r="C87" s="33">
        <f>AC28</f>
        <v>0</v>
      </c>
      <c r="D87" s="33">
        <f>BU28</f>
        <v>4.274741371763258</v>
      </c>
      <c r="E87" s="34">
        <f>B87+C87+D87</f>
        <v>10.774797210060065</v>
      </c>
    </row>
    <row r="88" spans="1:5" ht="12.75">
      <c r="A88" s="32" t="str">
        <f aca="true" t="shared" si="44" ref="A88:A142">A29</f>
        <v>Sorrento</v>
      </c>
      <c r="B88" s="33">
        <f aca="true" t="shared" si="45" ref="B88:B122">L29</f>
        <v>6.325606886522006</v>
      </c>
      <c r="C88" s="33">
        <f aca="true" t="shared" si="46" ref="C88:C142">AC29</f>
        <v>0</v>
      </c>
      <c r="D88" s="33">
        <f aca="true" t="shared" si="47" ref="D88:D142">BU29</f>
        <v>1.2287954268010384</v>
      </c>
      <c r="E88" s="34">
        <f aca="true" t="shared" si="48" ref="E88:E142">B88+C88+D88</f>
        <v>7.554402313323044</v>
      </c>
    </row>
    <row r="89" spans="1:5" ht="12.75">
      <c r="A89" s="32" t="str">
        <f t="shared" si="44"/>
        <v>Baerga</v>
      </c>
      <c r="B89" s="33">
        <f t="shared" si="45"/>
        <v>11.16028317805051</v>
      </c>
      <c r="C89" s="33">
        <f t="shared" si="46"/>
        <v>0</v>
      </c>
      <c r="D89" s="33">
        <f t="shared" si="47"/>
        <v>3.7322401109914924</v>
      </c>
      <c r="E89" s="34">
        <f t="shared" si="48"/>
        <v>14.892523289042002</v>
      </c>
    </row>
    <row r="90" spans="1:5" ht="12.75">
      <c r="A90" s="32" t="str">
        <f t="shared" si="44"/>
        <v>Thome</v>
      </c>
      <c r="B90" s="33">
        <f t="shared" si="45"/>
        <v>8.369383856278777</v>
      </c>
      <c r="C90" s="33">
        <f t="shared" si="46"/>
        <v>0</v>
      </c>
      <c r="D90" s="33">
        <f t="shared" si="47"/>
        <v>2.2600881227753415</v>
      </c>
      <c r="E90" s="34">
        <f t="shared" si="48"/>
        <v>10.629471979054118</v>
      </c>
    </row>
    <row r="91" spans="1:5" ht="12.75">
      <c r="A91" s="32" t="str">
        <f t="shared" si="44"/>
        <v>Vizquel</v>
      </c>
      <c r="B91" s="33">
        <f t="shared" si="45"/>
        <v>2.13469219061216</v>
      </c>
      <c r="C91" s="33">
        <f t="shared" si="46"/>
        <v>0</v>
      </c>
      <c r="D91" s="33">
        <f t="shared" si="47"/>
        <v>2.502416825945311</v>
      </c>
      <c r="E91" s="34">
        <f t="shared" si="48"/>
        <v>4.637109016557471</v>
      </c>
    </row>
    <row r="92" spans="1:5" ht="12.75">
      <c r="A92" s="32" t="str">
        <f t="shared" si="44"/>
        <v>Lofton</v>
      </c>
      <c r="B92" s="33">
        <f t="shared" si="45"/>
        <v>18.154419932001108</v>
      </c>
      <c r="C92" s="33">
        <f t="shared" si="46"/>
        <v>0</v>
      </c>
      <c r="D92" s="33">
        <f t="shared" si="47"/>
        <v>3.5511443174509854</v>
      </c>
      <c r="E92" s="34">
        <f t="shared" si="48"/>
        <v>21.705564249452095</v>
      </c>
    </row>
    <row r="93" spans="1:5" ht="12.75">
      <c r="A93" s="32" t="str">
        <f t="shared" si="44"/>
        <v>Belle</v>
      </c>
      <c r="B93" s="33">
        <f t="shared" si="45"/>
        <v>22.012205738267685</v>
      </c>
      <c r="C93" s="33">
        <f t="shared" si="46"/>
        <v>0</v>
      </c>
      <c r="D93" s="33">
        <f t="shared" si="47"/>
        <v>1.8128279001120253</v>
      </c>
      <c r="E93" s="34">
        <f t="shared" si="48"/>
        <v>23.82503363837971</v>
      </c>
    </row>
    <row r="94" spans="1:5" ht="12.75">
      <c r="A94" s="32" t="str">
        <f t="shared" si="44"/>
        <v>Ramirez</v>
      </c>
      <c r="B94" s="33">
        <f t="shared" si="45"/>
        <v>6.9194197588868915</v>
      </c>
      <c r="C94" s="33">
        <f t="shared" si="46"/>
        <v>0</v>
      </c>
      <c r="D94" s="33">
        <f t="shared" si="47"/>
        <v>1.5150687281129487</v>
      </c>
      <c r="E94" s="34">
        <f t="shared" si="48"/>
        <v>8.43448848699984</v>
      </c>
    </row>
    <row r="95" spans="1:6" ht="12.75">
      <c r="A95" s="32" t="str">
        <f t="shared" si="44"/>
        <v>Murray</v>
      </c>
      <c r="B95" s="33">
        <f t="shared" si="45"/>
        <v>5.153537543579742</v>
      </c>
      <c r="C95" s="33">
        <f t="shared" si="46"/>
        <v>0</v>
      </c>
      <c r="D95" s="33">
        <f t="shared" si="47"/>
        <v>0.35108440765743953</v>
      </c>
      <c r="E95" s="34">
        <f t="shared" si="48"/>
        <v>5.504621951237182</v>
      </c>
      <c r="F95" s="31"/>
    </row>
    <row r="96" spans="1:5" ht="12.75">
      <c r="A96" s="32" t="str">
        <f t="shared" si="44"/>
        <v>Espinoza</v>
      </c>
      <c r="B96" s="33">
        <f t="shared" si="45"/>
        <v>0</v>
      </c>
      <c r="C96" s="33">
        <f t="shared" si="46"/>
        <v>0</v>
      </c>
      <c r="D96" s="33">
        <f t="shared" si="47"/>
        <v>2.6339744689178435</v>
      </c>
      <c r="E96" s="34">
        <f t="shared" si="48"/>
        <v>2.6339744689178435</v>
      </c>
    </row>
    <row r="97" spans="1:5" ht="12.75">
      <c r="A97" s="32" t="str">
        <f t="shared" si="44"/>
        <v>Kirby</v>
      </c>
      <c r="B97" s="33">
        <f t="shared" si="45"/>
        <v>2.909873305294197</v>
      </c>
      <c r="C97" s="33">
        <f t="shared" si="46"/>
        <v>0</v>
      </c>
      <c r="D97" s="33">
        <f t="shared" si="47"/>
        <v>0.7006098164684155</v>
      </c>
      <c r="E97" s="34">
        <f t="shared" si="48"/>
        <v>3.6104831217626128</v>
      </c>
    </row>
    <row r="98" spans="1:5" ht="12.75">
      <c r="A98" s="32" t="str">
        <f t="shared" si="44"/>
        <v>Pena</v>
      </c>
      <c r="B98" s="33">
        <f t="shared" si="45"/>
        <v>1.6610547379405136</v>
      </c>
      <c r="C98" s="33">
        <f t="shared" si="46"/>
        <v>0</v>
      </c>
      <c r="D98" s="33">
        <f t="shared" si="47"/>
        <v>1.560928413578017</v>
      </c>
      <c r="E98" s="34">
        <f t="shared" si="48"/>
        <v>3.221983151518531</v>
      </c>
    </row>
    <row r="99" spans="1:5" ht="12.75">
      <c r="A99" s="32" t="str">
        <f t="shared" si="44"/>
        <v>Maldonado</v>
      </c>
      <c r="B99" s="33">
        <f t="shared" si="45"/>
        <v>1.2554408912318156</v>
      </c>
      <c r="C99" s="33">
        <f t="shared" si="46"/>
        <v>0</v>
      </c>
      <c r="D99" s="33">
        <f t="shared" si="47"/>
        <v>0.05254573623513116</v>
      </c>
      <c r="E99" s="34">
        <f t="shared" si="48"/>
        <v>1.3079866274669467</v>
      </c>
    </row>
    <row r="100" spans="1:5" ht="12.75">
      <c r="A100" s="32" t="str">
        <f t="shared" si="44"/>
        <v>Lewis</v>
      </c>
      <c r="B100" s="33">
        <f t="shared" si="45"/>
        <v>0</v>
      </c>
      <c r="C100" s="33">
        <f t="shared" si="46"/>
        <v>0</v>
      </c>
      <c r="D100" s="33">
        <f t="shared" si="47"/>
        <v>0.3554993744597726</v>
      </c>
      <c r="E100" s="34">
        <f t="shared" si="48"/>
        <v>0.3554993744597726</v>
      </c>
    </row>
    <row r="101" spans="1:5" ht="12.75">
      <c r="A101" s="32" t="str">
        <f t="shared" si="44"/>
        <v>Amaro</v>
      </c>
      <c r="B101" s="33">
        <f t="shared" si="45"/>
        <v>0.4948452612944254</v>
      </c>
      <c r="C101" s="33">
        <f t="shared" si="46"/>
        <v>0</v>
      </c>
      <c r="D101" s="33">
        <f t="shared" si="47"/>
        <v>0.1175024060232883</v>
      </c>
      <c r="E101" s="34">
        <f t="shared" si="48"/>
        <v>0.6123476673177137</v>
      </c>
    </row>
    <row r="102" spans="1:5" ht="12.75">
      <c r="A102" s="32" t="str">
        <f t="shared" si="44"/>
        <v>Gonzales</v>
      </c>
      <c r="B102" s="33">
        <f t="shared" si="45"/>
        <v>1.0960827496781442</v>
      </c>
      <c r="C102" s="33">
        <f t="shared" si="46"/>
        <v>0</v>
      </c>
      <c r="D102" s="33">
        <f t="shared" si="47"/>
        <v>0.3566038684337763</v>
      </c>
      <c r="E102" s="34">
        <f t="shared" si="48"/>
        <v>1.4526866181119205</v>
      </c>
    </row>
    <row r="103" spans="1:5" ht="12.75">
      <c r="A103" s="32" t="str">
        <f t="shared" si="44"/>
        <v>Merullo</v>
      </c>
      <c r="B103" s="33">
        <f t="shared" si="45"/>
        <v>0</v>
      </c>
      <c r="C103" s="33">
        <f t="shared" si="46"/>
        <v>0</v>
      </c>
      <c r="D103" s="33">
        <f t="shared" si="47"/>
        <v>0</v>
      </c>
      <c r="E103" s="34">
        <f t="shared" si="48"/>
        <v>0</v>
      </c>
    </row>
    <row r="104" spans="1:5" ht="12.75">
      <c r="A104" s="32" t="str">
        <f t="shared" si="44"/>
        <v>Perry</v>
      </c>
      <c r="B104" s="33">
        <f t="shared" si="45"/>
        <v>0</v>
      </c>
      <c r="C104" s="33">
        <f t="shared" si="46"/>
        <v>0</v>
      </c>
      <c r="D104" s="33">
        <f t="shared" si="47"/>
        <v>0.04315480717850211</v>
      </c>
      <c r="E104" s="34">
        <f t="shared" si="48"/>
        <v>0.04315480717850211</v>
      </c>
    </row>
    <row r="105" spans="1:5" ht="12.75">
      <c r="A105" s="32" t="str">
        <f t="shared" si="44"/>
        <v>Levis</v>
      </c>
      <c r="B105" s="33">
        <f t="shared" si="45"/>
        <v>0.16111021993048788</v>
      </c>
      <c r="C105" s="33">
        <f t="shared" si="46"/>
        <v>0</v>
      </c>
      <c r="D105" s="33">
        <f t="shared" si="47"/>
        <v>0</v>
      </c>
      <c r="E105" s="34">
        <f t="shared" si="48"/>
        <v>0.16111021993048788</v>
      </c>
    </row>
    <row r="106" spans="1:5" ht="12.75">
      <c r="A106" s="32" t="str">
        <f t="shared" si="44"/>
        <v>Martinez</v>
      </c>
      <c r="B106" s="33">
        <f t="shared" si="45"/>
        <v>0</v>
      </c>
      <c r="C106" s="33">
        <f t="shared" si="46"/>
        <v>14.183308978903092</v>
      </c>
      <c r="D106" s="33">
        <f t="shared" si="47"/>
        <v>0</v>
      </c>
      <c r="E106" s="34">
        <f t="shared" si="48"/>
        <v>14.183308978903092</v>
      </c>
    </row>
    <row r="107" spans="1:5" ht="12.75">
      <c r="A107" s="32" t="str">
        <f t="shared" si="44"/>
        <v>Morris</v>
      </c>
      <c r="B107" s="33">
        <f t="shared" si="45"/>
        <v>0</v>
      </c>
      <c r="C107" s="33">
        <f t="shared" si="46"/>
        <v>5.358706918670086</v>
      </c>
      <c r="D107" s="33">
        <f t="shared" si="47"/>
        <v>0</v>
      </c>
      <c r="E107" s="34">
        <f t="shared" si="48"/>
        <v>5.358706918670086</v>
      </c>
    </row>
    <row r="108" spans="1:5" ht="12.75">
      <c r="A108" s="32" t="str">
        <f t="shared" si="44"/>
        <v>Nagy</v>
      </c>
      <c r="B108" s="33">
        <f t="shared" si="45"/>
        <v>0</v>
      </c>
      <c r="C108" s="33">
        <f t="shared" si="46"/>
        <v>13.140652657400846</v>
      </c>
      <c r="D108" s="33">
        <f t="shared" si="47"/>
        <v>0</v>
      </c>
      <c r="E108" s="34">
        <f t="shared" si="48"/>
        <v>13.140652657400846</v>
      </c>
    </row>
    <row r="109" spans="1:5" ht="12.75">
      <c r="A109" s="32" t="str">
        <f t="shared" si="44"/>
        <v>Clark</v>
      </c>
      <c r="B109" s="33">
        <f t="shared" si="45"/>
        <v>0</v>
      </c>
      <c r="C109" s="33">
        <f t="shared" si="46"/>
        <v>9.86927708600869</v>
      </c>
      <c r="D109" s="33">
        <f t="shared" si="47"/>
        <v>0</v>
      </c>
      <c r="E109" s="34">
        <f t="shared" si="48"/>
        <v>9.86927708600869</v>
      </c>
    </row>
    <row r="110" spans="1:5" ht="12.75">
      <c r="A110" s="32" t="str">
        <f t="shared" si="44"/>
        <v>Grimsley</v>
      </c>
      <c r="B110" s="33">
        <f t="shared" si="45"/>
        <v>0</v>
      </c>
      <c r="C110" s="33">
        <f t="shared" si="46"/>
        <v>4.671558608123295</v>
      </c>
      <c r="D110" s="33">
        <f t="shared" si="47"/>
        <v>0</v>
      </c>
      <c r="E110" s="34">
        <f t="shared" si="48"/>
        <v>4.671558608123295</v>
      </c>
    </row>
    <row r="111" spans="1:5" ht="12.75">
      <c r="A111" s="32" t="str">
        <f t="shared" si="44"/>
        <v>Shuey</v>
      </c>
      <c r="B111" s="33">
        <f t="shared" si="45"/>
        <v>0</v>
      </c>
      <c r="C111" s="33">
        <f t="shared" si="46"/>
        <v>0</v>
      </c>
      <c r="D111" s="33">
        <f t="shared" si="47"/>
        <v>0</v>
      </c>
      <c r="E111" s="34">
        <f t="shared" si="48"/>
        <v>0</v>
      </c>
    </row>
    <row r="112" spans="1:5" ht="12.75">
      <c r="A112" s="32" t="str">
        <f t="shared" si="44"/>
        <v>Mesa</v>
      </c>
      <c r="B112" s="33">
        <f t="shared" si="45"/>
        <v>0</v>
      </c>
      <c r="C112" s="33">
        <f t="shared" si="46"/>
        <v>6.321813837652103</v>
      </c>
      <c r="D112" s="33">
        <f t="shared" si="47"/>
        <v>0</v>
      </c>
      <c r="E112" s="34">
        <f t="shared" si="48"/>
        <v>6.321813837652103</v>
      </c>
    </row>
    <row r="113" spans="1:5" ht="12.75">
      <c r="A113" s="32" t="str">
        <f t="shared" si="44"/>
        <v>Plunk</v>
      </c>
      <c r="B113" s="33">
        <f t="shared" si="45"/>
        <v>0</v>
      </c>
      <c r="C113" s="33">
        <f t="shared" si="46"/>
        <v>8.19583940769068</v>
      </c>
      <c r="D113" s="33">
        <f t="shared" si="47"/>
        <v>0</v>
      </c>
      <c r="E113" s="34">
        <f t="shared" si="48"/>
        <v>8.19583940769068</v>
      </c>
    </row>
    <row r="114" spans="1:5" ht="12.75">
      <c r="A114" s="32" t="str">
        <f t="shared" si="44"/>
        <v>Lilliquist</v>
      </c>
      <c r="B114" s="33">
        <f t="shared" si="45"/>
        <v>0</v>
      </c>
      <c r="C114" s="33">
        <f t="shared" si="46"/>
        <v>1.383104897961155</v>
      </c>
      <c r="D114" s="33">
        <f t="shared" si="47"/>
        <v>0</v>
      </c>
      <c r="E114" s="34">
        <f t="shared" si="48"/>
        <v>1.383104897961155</v>
      </c>
    </row>
    <row r="115" spans="1:5" ht="12.75">
      <c r="A115" s="32" t="str">
        <f t="shared" si="44"/>
        <v>Farr</v>
      </c>
      <c r="B115" s="33">
        <f t="shared" si="45"/>
        <v>0</v>
      </c>
      <c r="C115" s="33">
        <f t="shared" si="46"/>
        <v>0.5392529147805978</v>
      </c>
      <c r="D115" s="33">
        <f t="shared" si="47"/>
        <v>0</v>
      </c>
      <c r="E115" s="34">
        <f t="shared" si="48"/>
        <v>0.5392529147805978</v>
      </c>
    </row>
    <row r="116" spans="1:5" ht="12.75">
      <c r="A116" s="32" t="str">
        <f t="shared" si="44"/>
        <v>Lopez</v>
      </c>
      <c r="B116" s="33">
        <f t="shared" si="45"/>
        <v>0</v>
      </c>
      <c r="C116" s="33">
        <f t="shared" si="46"/>
        <v>0.8181738268429272</v>
      </c>
      <c r="D116" s="33">
        <f t="shared" si="47"/>
        <v>0</v>
      </c>
      <c r="E116" s="34">
        <f t="shared" si="48"/>
        <v>0.8181738268429272</v>
      </c>
    </row>
    <row r="117" spans="1:5" ht="12.75">
      <c r="A117" s="32" t="str">
        <f t="shared" si="44"/>
        <v>Ogea</v>
      </c>
      <c r="B117" s="33">
        <f t="shared" si="45"/>
        <v>0</v>
      </c>
      <c r="C117" s="33">
        <f t="shared" si="46"/>
        <v>0.28549347779129547</v>
      </c>
      <c r="D117" s="33">
        <f t="shared" si="47"/>
        <v>0</v>
      </c>
      <c r="E117" s="34">
        <f t="shared" si="48"/>
        <v>0.28549347779129547</v>
      </c>
    </row>
    <row r="118" spans="1:5" ht="12.75">
      <c r="A118" s="32" t="str">
        <f t="shared" si="44"/>
        <v>DiPoto</v>
      </c>
      <c r="B118" s="33">
        <f t="shared" si="45"/>
        <v>0</v>
      </c>
      <c r="C118" s="33">
        <f t="shared" si="46"/>
        <v>0</v>
      </c>
      <c r="D118" s="33">
        <f t="shared" si="47"/>
        <v>0</v>
      </c>
      <c r="E118" s="34">
        <f t="shared" si="48"/>
        <v>0</v>
      </c>
    </row>
    <row r="119" spans="1:5" ht="12.75">
      <c r="A119" s="32" t="str">
        <f t="shared" si="44"/>
        <v>Barnes</v>
      </c>
      <c r="B119" s="33">
        <f t="shared" si="45"/>
        <v>0</v>
      </c>
      <c r="C119" s="33">
        <f t="shared" si="46"/>
        <v>0.20957923302326795</v>
      </c>
      <c r="D119" s="33">
        <f t="shared" si="47"/>
        <v>0</v>
      </c>
      <c r="E119" s="34">
        <f t="shared" si="48"/>
        <v>0.20957923302326795</v>
      </c>
    </row>
    <row r="120" spans="1:5" ht="12.75">
      <c r="A120" s="32" t="str">
        <f t="shared" si="44"/>
        <v>Turner</v>
      </c>
      <c r="B120" s="33">
        <f t="shared" si="45"/>
        <v>0</v>
      </c>
      <c r="C120" s="33">
        <f t="shared" si="46"/>
        <v>1.3242449012744348</v>
      </c>
      <c r="D120" s="33">
        <f t="shared" si="47"/>
        <v>0</v>
      </c>
      <c r="E120" s="34">
        <f t="shared" si="48"/>
        <v>1.3242449012744348</v>
      </c>
    </row>
    <row r="121" spans="1:5" ht="12.75">
      <c r="A121" s="32" t="str">
        <f t="shared" si="44"/>
        <v>Russell</v>
      </c>
      <c r="B121" s="33">
        <f t="shared" si="45"/>
        <v>0</v>
      </c>
      <c r="C121" s="33">
        <f t="shared" si="46"/>
        <v>1.3417550631076736</v>
      </c>
      <c r="D121" s="33">
        <f t="shared" si="47"/>
        <v>0</v>
      </c>
      <c r="E121" s="34">
        <f t="shared" si="48"/>
        <v>1.3417550631076736</v>
      </c>
    </row>
    <row r="122" spans="1:5" ht="12.75">
      <c r="A122" s="32" t="str">
        <f t="shared" si="44"/>
        <v>Nabholz</v>
      </c>
      <c r="B122" s="33">
        <f t="shared" si="45"/>
        <v>0</v>
      </c>
      <c r="C122" s="33">
        <f t="shared" si="46"/>
        <v>0</v>
      </c>
      <c r="D122" s="33">
        <f t="shared" si="47"/>
        <v>0</v>
      </c>
      <c r="E122" s="34">
        <f t="shared" si="48"/>
        <v>0</v>
      </c>
    </row>
    <row r="123" spans="1:5" ht="12.75">
      <c r="A123" s="32" t="str">
        <f t="shared" si="44"/>
        <v>Casian</v>
      </c>
      <c r="B123" s="33">
        <f aca="true" t="shared" si="49" ref="B123:B142">L64</f>
        <v>0</v>
      </c>
      <c r="C123" s="33">
        <f t="shared" si="46"/>
        <v>0</v>
      </c>
      <c r="D123" s="33">
        <f t="shared" si="47"/>
        <v>0</v>
      </c>
      <c r="E123" s="34">
        <f t="shared" si="48"/>
        <v>0</v>
      </c>
    </row>
    <row r="124" spans="1:5" ht="12.75">
      <c r="A124" s="32" t="str">
        <f t="shared" si="44"/>
        <v>Swan</v>
      </c>
      <c r="B124" s="33">
        <f t="shared" si="49"/>
        <v>0</v>
      </c>
      <c r="C124" s="33">
        <f t="shared" si="46"/>
        <v>0</v>
      </c>
      <c r="D124" s="33">
        <f t="shared" si="47"/>
        <v>0</v>
      </c>
      <c r="E124" s="34">
        <f t="shared" si="48"/>
        <v>0</v>
      </c>
    </row>
    <row r="125" spans="1:5" ht="12.75">
      <c r="A125" s="32" t="str">
        <f t="shared" si="44"/>
        <v>Wertz</v>
      </c>
      <c r="B125" s="33">
        <f t="shared" si="49"/>
        <v>0</v>
      </c>
      <c r="C125" s="33">
        <f t="shared" si="46"/>
        <v>0</v>
      </c>
      <c r="D125" s="33">
        <f t="shared" si="47"/>
        <v>0</v>
      </c>
      <c r="E125" s="34">
        <f t="shared" si="48"/>
        <v>0</v>
      </c>
    </row>
    <row r="126" spans="1:5" ht="12.75">
      <c r="A126" s="32" t="str">
        <f t="shared" si="44"/>
        <v>Tavarez</v>
      </c>
      <c r="B126" s="33">
        <f t="shared" si="49"/>
        <v>0</v>
      </c>
      <c r="C126" s="33">
        <f t="shared" si="46"/>
        <v>0</v>
      </c>
      <c r="D126" s="33">
        <f t="shared" si="47"/>
        <v>0</v>
      </c>
      <c r="E126" s="34">
        <f t="shared" si="48"/>
        <v>0</v>
      </c>
    </row>
    <row r="127" spans="1:5" ht="12.75">
      <c r="A127" s="32">
        <f t="shared" si="44"/>
        <v>0</v>
      </c>
      <c r="B127" s="33">
        <f t="shared" si="49"/>
        <v>0</v>
      </c>
      <c r="C127" s="33">
        <f t="shared" si="46"/>
        <v>0</v>
      </c>
      <c r="D127" s="33">
        <f t="shared" si="47"/>
        <v>0</v>
      </c>
      <c r="E127" s="34">
        <f t="shared" si="48"/>
        <v>0</v>
      </c>
    </row>
    <row r="128" spans="1:5" ht="12.75">
      <c r="A128" s="32">
        <f t="shared" si="44"/>
        <v>0</v>
      </c>
      <c r="B128" s="33">
        <f t="shared" si="49"/>
        <v>0</v>
      </c>
      <c r="C128" s="33">
        <f t="shared" si="46"/>
        <v>0</v>
      </c>
      <c r="D128" s="33">
        <f t="shared" si="47"/>
        <v>0</v>
      </c>
      <c r="E128" s="34">
        <f t="shared" si="48"/>
        <v>0</v>
      </c>
    </row>
    <row r="129" spans="1:5" ht="12.75">
      <c r="A129" s="32">
        <f t="shared" si="44"/>
        <v>0</v>
      </c>
      <c r="B129" s="33">
        <f t="shared" si="49"/>
        <v>0</v>
      </c>
      <c r="C129" s="33">
        <f t="shared" si="46"/>
        <v>0</v>
      </c>
      <c r="D129" s="33">
        <f t="shared" si="47"/>
        <v>0</v>
      </c>
      <c r="E129" s="34">
        <f t="shared" si="48"/>
        <v>0</v>
      </c>
    </row>
    <row r="130" spans="1:5" ht="12.75">
      <c r="A130" s="32">
        <f t="shared" si="44"/>
        <v>0</v>
      </c>
      <c r="B130" s="33">
        <f t="shared" si="49"/>
        <v>0</v>
      </c>
      <c r="C130" s="33">
        <f t="shared" si="46"/>
        <v>0</v>
      </c>
      <c r="D130" s="33">
        <f t="shared" si="47"/>
        <v>0</v>
      </c>
      <c r="E130" s="34">
        <f t="shared" si="48"/>
        <v>0</v>
      </c>
    </row>
    <row r="131" spans="1:5" ht="12.75">
      <c r="A131" s="32">
        <f t="shared" si="44"/>
        <v>0</v>
      </c>
      <c r="B131" s="33">
        <f t="shared" si="49"/>
        <v>0</v>
      </c>
      <c r="C131" s="33">
        <f t="shared" si="46"/>
        <v>0</v>
      </c>
      <c r="D131" s="33">
        <f t="shared" si="47"/>
        <v>0</v>
      </c>
      <c r="E131" s="34">
        <f t="shared" si="48"/>
        <v>0</v>
      </c>
    </row>
    <row r="132" spans="1:5" ht="12.75">
      <c r="A132" s="32">
        <f t="shared" si="44"/>
        <v>0</v>
      </c>
      <c r="B132" s="33">
        <f t="shared" si="49"/>
        <v>0</v>
      </c>
      <c r="C132" s="33">
        <f t="shared" si="46"/>
        <v>0</v>
      </c>
      <c r="D132" s="33">
        <f t="shared" si="47"/>
        <v>0</v>
      </c>
      <c r="E132" s="34">
        <f t="shared" si="48"/>
        <v>0</v>
      </c>
    </row>
    <row r="133" spans="1:5" ht="12.75">
      <c r="A133" s="32">
        <f t="shared" si="44"/>
        <v>0</v>
      </c>
      <c r="B133" s="33">
        <f t="shared" si="49"/>
        <v>0</v>
      </c>
      <c r="C133" s="33">
        <f t="shared" si="46"/>
        <v>0</v>
      </c>
      <c r="D133" s="33">
        <f t="shared" si="47"/>
        <v>0</v>
      </c>
      <c r="E133" s="34">
        <f t="shared" si="48"/>
        <v>0</v>
      </c>
    </row>
    <row r="134" spans="1:5" ht="12.75">
      <c r="A134" s="32">
        <f t="shared" si="44"/>
        <v>0</v>
      </c>
      <c r="B134" s="33">
        <f t="shared" si="49"/>
        <v>0</v>
      </c>
      <c r="C134" s="33">
        <f t="shared" si="46"/>
        <v>0</v>
      </c>
      <c r="D134" s="33">
        <f t="shared" si="47"/>
        <v>0</v>
      </c>
      <c r="E134" s="34">
        <f t="shared" si="48"/>
        <v>0</v>
      </c>
    </row>
    <row r="135" spans="1:5" ht="12.75">
      <c r="A135" s="32">
        <f t="shared" si="44"/>
        <v>0</v>
      </c>
      <c r="B135" s="33">
        <f t="shared" si="49"/>
        <v>0</v>
      </c>
      <c r="C135" s="33">
        <f t="shared" si="46"/>
        <v>0</v>
      </c>
      <c r="D135" s="33">
        <f t="shared" si="47"/>
        <v>0</v>
      </c>
      <c r="E135" s="34">
        <f t="shared" si="48"/>
        <v>0</v>
      </c>
    </row>
    <row r="136" spans="1:5" ht="12.75">
      <c r="A136" s="32">
        <f t="shared" si="44"/>
        <v>0</v>
      </c>
      <c r="B136" s="33">
        <f t="shared" si="49"/>
        <v>0</v>
      </c>
      <c r="C136" s="33">
        <f t="shared" si="46"/>
        <v>0</v>
      </c>
      <c r="D136" s="33">
        <f t="shared" si="47"/>
        <v>0</v>
      </c>
      <c r="E136" s="34">
        <f t="shared" si="48"/>
        <v>0</v>
      </c>
    </row>
    <row r="137" spans="1:5" ht="12.75">
      <c r="A137" s="32">
        <f t="shared" si="44"/>
        <v>0</v>
      </c>
      <c r="B137" s="33">
        <f t="shared" si="49"/>
        <v>0</v>
      </c>
      <c r="C137" s="33">
        <f t="shared" si="46"/>
        <v>0</v>
      </c>
      <c r="D137" s="33">
        <f t="shared" si="47"/>
        <v>0</v>
      </c>
      <c r="E137" s="34">
        <f t="shared" si="48"/>
        <v>0</v>
      </c>
    </row>
    <row r="138" spans="1:5" ht="12.75">
      <c r="A138" s="32">
        <f t="shared" si="44"/>
        <v>0</v>
      </c>
      <c r="B138" s="33">
        <f t="shared" si="49"/>
        <v>0</v>
      </c>
      <c r="C138" s="33">
        <f t="shared" si="46"/>
        <v>0</v>
      </c>
      <c r="D138" s="33">
        <f t="shared" si="47"/>
        <v>0</v>
      </c>
      <c r="E138" s="34">
        <f t="shared" si="48"/>
        <v>0</v>
      </c>
    </row>
    <row r="139" spans="1:5" ht="12.75">
      <c r="A139" s="32">
        <f t="shared" si="44"/>
        <v>0</v>
      </c>
      <c r="B139" s="33">
        <f t="shared" si="49"/>
        <v>0</v>
      </c>
      <c r="C139" s="33">
        <f t="shared" si="46"/>
        <v>0</v>
      </c>
      <c r="D139" s="33">
        <f t="shared" si="47"/>
        <v>0</v>
      </c>
      <c r="E139" s="34">
        <f t="shared" si="48"/>
        <v>0</v>
      </c>
    </row>
    <row r="140" spans="1:5" ht="12.75">
      <c r="A140" s="32">
        <f t="shared" si="44"/>
        <v>0</v>
      </c>
      <c r="B140" s="33">
        <f t="shared" si="49"/>
        <v>0</v>
      </c>
      <c r="C140" s="33">
        <f t="shared" si="46"/>
        <v>0</v>
      </c>
      <c r="D140" s="33">
        <f t="shared" si="47"/>
        <v>0</v>
      </c>
      <c r="E140" s="34">
        <f t="shared" si="48"/>
        <v>0</v>
      </c>
    </row>
    <row r="141" spans="1:5" ht="12.75">
      <c r="A141" s="32">
        <f t="shared" si="44"/>
        <v>0</v>
      </c>
      <c r="B141" s="33">
        <f t="shared" si="49"/>
        <v>0</v>
      </c>
      <c r="C141" s="33">
        <f t="shared" si="46"/>
        <v>0</v>
      </c>
      <c r="D141" s="33">
        <f t="shared" si="47"/>
        <v>0</v>
      </c>
      <c r="E141" s="34">
        <f t="shared" si="48"/>
        <v>0</v>
      </c>
    </row>
    <row r="142" spans="1:5" ht="12.75">
      <c r="A142" s="32">
        <f t="shared" si="44"/>
        <v>0</v>
      </c>
      <c r="B142" s="33">
        <f t="shared" si="49"/>
        <v>0</v>
      </c>
      <c r="C142" s="33">
        <f t="shared" si="46"/>
        <v>0</v>
      </c>
      <c r="D142" s="33">
        <f t="shared" si="47"/>
        <v>0</v>
      </c>
      <c r="E142" s="34">
        <f t="shared" si="48"/>
        <v>0</v>
      </c>
    </row>
    <row r="143" spans="1:5" ht="12.75">
      <c r="A143" s="32" t="s">
        <v>213</v>
      </c>
      <c r="B143" s="33">
        <f>SUM(B87:B142)</f>
        <v>94.30801208786528</v>
      </c>
      <c r="C143" s="33">
        <f>SUM(C87:C142)</f>
        <v>67.64276180923014</v>
      </c>
      <c r="D143" s="33">
        <f>SUM(D87:D142)</f>
        <v>27.049226102904587</v>
      </c>
      <c r="E143" s="33">
        <f>SUM(E87:E142)</f>
        <v>189</v>
      </c>
    </row>
    <row r="144" ht="12.75">
      <c r="B144" s="31"/>
    </row>
    <row r="145" ht="12.75">
      <c r="B145" s="31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Baseball Auburn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Brandon Heipp</dc:creator>
  <cp:keywords/>
  <dc:description/>
  <cp:lastModifiedBy>Brandon</cp:lastModifiedBy>
  <dcterms:created xsi:type="dcterms:W3CDTF">2002-12-07T16:44:17Z</dcterms:created>
  <dcterms:modified xsi:type="dcterms:W3CDTF">2003-10-13T13:41:21Z</dcterms:modified>
  <cp:category/>
  <cp:version/>
  <cp:contentType/>
  <cp:contentStatus/>
</cp:coreProperties>
</file>